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neval\OneDrive - Sonever\Escritorio\ORDENES\SNV\SNV1481- 1550\SNV1541 REGMA SURA\"/>
    </mc:Choice>
  </mc:AlternateContent>
  <xr:revisionPtr revIDLastSave="22" documentId="6_{2EF48BDC-9964-4AFD-B3B4-E03421E684C2}" xr6:coauthVersionLast="36" xr6:coauthVersionMax="47" xr10:uidLastSave="{B8180FB9-49BD-458B-B650-E77595E7B8FF}"/>
  <bookViews>
    <workbookView xWindow="-120" yWindow="-120" windowWidth="20730" windowHeight="11040" tabRatio="387" xr2:uid="{00000000-000D-0000-FFFF-FFFF00000000}"/>
  </bookViews>
  <sheets>
    <sheet name="COTIZACION" sheetId="2" r:id="rId1"/>
    <sheet name="PLAN DE TRABAJO" sheetId="3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2" l="1"/>
  <c r="H25" i="2"/>
  <c r="O25" i="2" s="1"/>
  <c r="O24" i="2"/>
  <c r="O23" i="2"/>
  <c r="S23" i="2"/>
  <c r="S24" i="2"/>
  <c r="S25" i="2"/>
  <c r="D33" i="2"/>
  <c r="K25" i="2" l="1"/>
  <c r="L25" i="2" s="1"/>
  <c r="M25" i="2" s="1"/>
  <c r="P25" i="2" s="1"/>
  <c r="Q25" i="2" s="1"/>
  <c r="K24" i="2"/>
  <c r="L24" i="2" s="1"/>
  <c r="M24" i="2" s="1"/>
  <c r="P24" i="2" s="1"/>
  <c r="Q24" i="2" s="1"/>
  <c r="K23" i="2"/>
  <c r="L23" i="2" s="1"/>
  <c r="M23" i="2" s="1"/>
  <c r="P23" i="2" s="1"/>
  <c r="Q23" i="2" s="1"/>
  <c r="L29" i="2" l="1"/>
  <c r="M29" i="2" s="1"/>
  <c r="L30" i="2"/>
  <c r="M30" i="2" s="1"/>
  <c r="L31" i="2"/>
  <c r="M31" i="2" s="1"/>
  <c r="L32" i="2"/>
  <c r="M32" i="2" s="1"/>
  <c r="L34" i="2" l="1"/>
  <c r="M34" i="2" s="1"/>
  <c r="O21" i="2" l="1"/>
  <c r="K22" i="2"/>
  <c r="G34" i="2" l="1"/>
  <c r="G40" i="2" s="1"/>
  <c r="M21" i="2"/>
  <c r="P21" i="2" s="1"/>
  <c r="Q21" i="2" s="1"/>
  <c r="L22" i="2" l="1"/>
  <c r="O22" i="2"/>
  <c r="F34" i="2"/>
  <c r="F26" i="2"/>
  <c r="D41" i="2" s="1"/>
  <c r="M41" i="2" l="1"/>
  <c r="G41" i="2"/>
  <c r="M22" i="2"/>
  <c r="P22" i="2" s="1"/>
  <c r="P26" i="2" s="1"/>
  <c r="S40" i="2" l="1"/>
  <c r="M26" i="2"/>
  <c r="Q22" i="2"/>
  <c r="E26" i="2"/>
  <c r="D39" i="2" s="1"/>
  <c r="Q34" i="2" l="1"/>
  <c r="M40" i="2"/>
  <c r="S39" i="2"/>
  <c r="E34" i="2"/>
  <c r="D40" i="2" s="1"/>
  <c r="D43" i="2" l="1"/>
  <c r="D44" i="2" l="1"/>
  <c r="D45" i="2" s="1"/>
  <c r="J39" i="2"/>
  <c r="O26" i="2"/>
  <c r="Q26" i="2"/>
  <c r="H26" i="2"/>
  <c r="G39" i="2" s="1"/>
  <c r="G43" i="2" s="1"/>
  <c r="J40" i="2" s="1"/>
  <c r="J42" i="2" l="1"/>
  <c r="J43" i="2" s="1"/>
  <c r="G44" i="2"/>
  <c r="G45" i="2" s="1"/>
  <c r="L26" i="2"/>
  <c r="K26" i="2"/>
  <c r="M39" i="2" l="1"/>
  <c r="M42" i="2" s="1"/>
  <c r="P41" i="2" s="1"/>
  <c r="P42" i="2" s="1"/>
  <c r="S38" i="2"/>
  <c r="S41" i="2" s="1"/>
  <c r="V39" i="2" s="1"/>
  <c r="V40" i="2" s="1"/>
</calcChain>
</file>

<file path=xl/sharedStrings.xml><?xml version="1.0" encoding="utf-8"?>
<sst xmlns="http://schemas.openxmlformats.org/spreadsheetml/2006/main" count="125" uniqueCount="89">
  <si>
    <t>SOLUCIONES DE NEGOCIOS VERACRUZ S.A. DE C.V.</t>
  </si>
  <si>
    <t>FT-TC-003</t>
  </si>
  <si>
    <t>FECHA PROMESA CLIENTE</t>
  </si>
  <si>
    <t>FECHA PROMESA TALLER</t>
  </si>
  <si>
    <t>FECHA PROMESA COMPRAS</t>
  </si>
  <si>
    <t>FECHA PROMESA DE SEGURO</t>
  </si>
  <si>
    <t xml:space="preserve">MARCA </t>
  </si>
  <si>
    <t>MODELO</t>
  </si>
  <si>
    <t xml:space="preserve">No DE SERIE </t>
  </si>
  <si>
    <t>AÑO</t>
  </si>
  <si>
    <t xml:space="preserve">PLACAS </t>
  </si>
  <si>
    <t>ECO.</t>
  </si>
  <si>
    <t xml:space="preserve">REFACCIONES </t>
  </si>
  <si>
    <t>SONEVER COTIZA SEGURO</t>
  </si>
  <si>
    <t xml:space="preserve">S O N E V E R   COSTOS DE LO COTIZADO </t>
  </si>
  <si>
    <t>AUTORIZA SEGURO</t>
  </si>
  <si>
    <t>PLAN   DE   TRABAJO</t>
  </si>
  <si>
    <t>NO.</t>
  </si>
  <si>
    <t xml:space="preserve">DESCRIPCIÓN </t>
  </si>
  <si>
    <t>PRECIO UNUTARIO SNV</t>
  </si>
  <si>
    <t>PRECIO SNV TOTAL</t>
  </si>
  <si>
    <t>MO</t>
  </si>
  <si>
    <t>COSTO UNITARIO</t>
  </si>
  <si>
    <t>COSTO TOTAL</t>
  </si>
  <si>
    <t>tiempo de entrega</t>
  </si>
  <si>
    <t>opcion</t>
  </si>
  <si>
    <t>PRECIO UNITARIO</t>
  </si>
  <si>
    <t>PRECIO TOTAL</t>
  </si>
  <si>
    <t>MONTO AUTORIZADO MO</t>
  </si>
  <si>
    <t>OPCION DE TRABAJO</t>
  </si>
  <si>
    <t>COSTO</t>
  </si>
  <si>
    <t>VENTA</t>
  </si>
  <si>
    <t>UTILIDAD2</t>
  </si>
  <si>
    <t>fecha de llegada al almacen</t>
  </si>
  <si>
    <t>verifaca refaccion</t>
  </si>
  <si>
    <t>firma</t>
  </si>
  <si>
    <t xml:space="preserve">REPARACIONES </t>
  </si>
  <si>
    <t>PRECIO</t>
  </si>
  <si>
    <t>M.O</t>
  </si>
  <si>
    <t>Columna1</t>
  </si>
  <si>
    <t>PLAN INICIAL</t>
  </si>
  <si>
    <t>UTILIDAD Y COSTO ESTIMADO</t>
  </si>
  <si>
    <t>UTILIDAD Y COSTO REAL</t>
  </si>
  <si>
    <t>COSTOS</t>
  </si>
  <si>
    <t>refaccion</t>
  </si>
  <si>
    <t>reparacion</t>
  </si>
  <si>
    <t>utilidad</t>
  </si>
  <si>
    <t>REPARACIONES</t>
  </si>
  <si>
    <t>mano de obra</t>
  </si>
  <si>
    <t>porcetanje de utilidad</t>
  </si>
  <si>
    <t>MANO DE OBRA POR REFACCIONES</t>
  </si>
  <si>
    <t>total</t>
  </si>
  <si>
    <t>UTILIDAD</t>
  </si>
  <si>
    <t>SUBTOTAL</t>
  </si>
  <si>
    <t>PORCENTAJE</t>
  </si>
  <si>
    <t>IVA</t>
  </si>
  <si>
    <t>NETO</t>
  </si>
  <si>
    <t xml:space="preserve">  </t>
  </si>
  <si>
    <t>PLAN DE TRABAJO</t>
  </si>
  <si>
    <t xml:space="preserve">CLIENTE: </t>
  </si>
  <si>
    <t>FECHA DE ENTREGA:</t>
  </si>
  <si>
    <t>ORDEN DE SERVICIO:</t>
  </si>
  <si>
    <t xml:space="preserve">FECHA SURTIMEINTO REFACCIONES: </t>
  </si>
  <si>
    <t>R=   RECUPERACION</t>
  </si>
  <si>
    <t xml:space="preserve">#SERIE </t>
  </si>
  <si>
    <t>C=   CHATARRA</t>
  </si>
  <si>
    <t>B=   BASURA</t>
  </si>
  <si>
    <t>REF.</t>
  </si>
  <si>
    <t>CANT.</t>
  </si>
  <si>
    <t>SURTE SEGURO/CLIENTE</t>
  </si>
  <si>
    <t>FECHA DE LLEGADA</t>
  </si>
  <si>
    <t>FIRMA OPERARIO</t>
  </si>
  <si>
    <t>FECHA ENTREGA</t>
  </si>
  <si>
    <t>FIRMA ENTREGA</t>
  </si>
  <si>
    <t>DEVOLUCION</t>
  </si>
  <si>
    <t>SURTE SONEVER</t>
  </si>
  <si>
    <t>REPARACIP}ON</t>
  </si>
  <si>
    <t>OK</t>
  </si>
  <si>
    <t xml:space="preserve">PRESUPUESTO </t>
  </si>
  <si>
    <t>SNV1541</t>
  </si>
  <si>
    <t>REGMA</t>
  </si>
  <si>
    <t>IZUSU</t>
  </si>
  <si>
    <t>*</t>
  </si>
  <si>
    <t>JAAN1R757K7901070</t>
  </si>
  <si>
    <t>XH7434A</t>
  </si>
  <si>
    <t>PARABRISAS</t>
  </si>
  <si>
    <t>SIKA NEGRO</t>
  </si>
  <si>
    <t>HULE DE PARABRISAS</t>
  </si>
  <si>
    <t>INSTALACION DE PARABRISAS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</si>
</sst>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\$* #,##0.00_-;\-\$* #,##0.00_-;_-\$* &quot; - &quot;??_-;_-@_-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u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9"/>
      <name val="Arial"/>
      <family val="2"/>
    </font>
    <font>
      <b/>
      <sz val="9"/>
      <color theme="4"/>
      <name val="Arial"/>
      <family val="2"/>
    </font>
    <font>
      <sz val="8"/>
      <name val="Calibri"/>
      <family val="2"/>
      <scheme val="minor"/>
    </font>
    <font>
      <b/>
      <sz val="9"/>
      <color theme="0"/>
      <name val="Arial"/>
      <family val="2"/>
    </font>
    <font>
      <sz val="9"/>
      <color theme="1" tint="4.9989318521683403E-2"/>
      <name val="Arial"/>
      <family val="2"/>
    </font>
    <font>
      <b/>
      <sz val="9"/>
      <color theme="1" tint="4.9989318521683403E-2"/>
      <name val="Arial"/>
      <family val="2"/>
    </font>
    <font>
      <sz val="10"/>
      <color theme="1" tint="4.9989318521683403E-2"/>
      <name val="Calibri"/>
      <family val="2"/>
      <scheme val="minor"/>
    </font>
    <font>
      <b/>
      <sz val="9"/>
      <color theme="2" tint="-0.89999084444715716"/>
      <name val="Arial"/>
      <family val="2"/>
    </font>
    <font>
      <b/>
      <sz val="11"/>
      <color rgb="FF0D0D0D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u/>
      <sz val="12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sz val="18"/>
      <color theme="1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" tint="4.9989318521683403E-2"/>
      <name val="Arial"/>
      <family val="2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name val="Arial"/>
      <family val="2"/>
    </font>
    <font>
      <sz val="12"/>
      <color theme="1" tint="4.9989318521683403E-2"/>
      <name val="Arial"/>
      <family val="2"/>
    </font>
    <font>
      <sz val="12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4" fillId="16" borderId="0" applyNumberFormat="0" applyBorder="0" applyAlignment="0" applyProtection="0"/>
    <xf numFmtId="0" fontId="35" fillId="17" borderId="0" applyNumberFormat="0" applyBorder="0" applyAlignment="0" applyProtection="0"/>
  </cellStyleXfs>
  <cellXfs count="245">
    <xf numFmtId="0" fontId="0" fillId="0" borderId="0" xfId="0"/>
    <xf numFmtId="0" fontId="3" fillId="2" borderId="0" xfId="0" applyFont="1" applyFill="1"/>
    <xf numFmtId="0" fontId="3" fillId="0" borderId="0" xfId="0" applyFont="1"/>
    <xf numFmtId="0" fontId="4" fillId="0" borderId="0" xfId="0" applyFont="1"/>
    <xf numFmtId="0" fontId="3" fillId="0" borderId="4" xfId="0" applyFont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44" fontId="3" fillId="0" borderId="0" xfId="0" applyNumberFormat="1" applyFont="1" applyAlignment="1">
      <alignment horizontal="left"/>
    </xf>
    <xf numFmtId="44" fontId="3" fillId="0" borderId="0" xfId="0" applyNumberFormat="1" applyFont="1"/>
    <xf numFmtId="0" fontId="3" fillId="0" borderId="5" xfId="0" applyFont="1" applyBorder="1"/>
    <xf numFmtId="0" fontId="4" fillId="0" borderId="0" xfId="0" applyFont="1" applyAlignment="1">
      <alignment horizontal="center" vertical="center" wrapText="1"/>
    </xf>
    <xf numFmtId="44" fontId="3" fillId="0" borderId="0" xfId="1" applyFont="1" applyFill="1" applyAlignment="1">
      <alignment horizontal="center"/>
    </xf>
    <xf numFmtId="0" fontId="6" fillId="2" borderId="0" xfId="2" applyFont="1" applyFill="1" applyBorder="1"/>
    <xf numFmtId="0" fontId="6" fillId="2" borderId="0" xfId="2" applyFont="1" applyFill="1" applyBorder="1" applyAlignment="1"/>
    <xf numFmtId="0" fontId="3" fillId="2" borderId="0" xfId="2" applyFont="1" applyFill="1" applyBorder="1" applyAlignment="1"/>
    <xf numFmtId="0" fontId="3" fillId="2" borderId="0" xfId="0" applyFont="1" applyFill="1" applyAlignment="1">
      <alignment horizontal="center"/>
    </xf>
    <xf numFmtId="14" fontId="3" fillId="2" borderId="2" xfId="2" applyNumberFormat="1" applyFont="1" applyFill="1" applyBorder="1" applyAlignment="1">
      <alignment horizontal="right"/>
    </xf>
    <xf numFmtId="44" fontId="3" fillId="2" borderId="0" xfId="1" applyFont="1" applyFill="1" applyBorder="1" applyAlignment="1"/>
    <xf numFmtId="14" fontId="3" fillId="2" borderId="0" xfId="2" applyNumberFormat="1" applyFont="1" applyFill="1" applyBorder="1" applyAlignment="1">
      <alignment horizontal="right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4" fontId="3" fillId="5" borderId="1" xfId="0" applyNumberFormat="1" applyFont="1" applyFill="1" applyBorder="1"/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4" fontId="3" fillId="5" borderId="12" xfId="0" applyNumberFormat="1" applyFont="1" applyFill="1" applyBorder="1"/>
    <xf numFmtId="9" fontId="3" fillId="0" borderId="0" xfId="4" applyFont="1"/>
    <xf numFmtId="0" fontId="3" fillId="0" borderId="1" xfId="0" applyFont="1" applyBorder="1"/>
    <xf numFmtId="44" fontId="3" fillId="0" borderId="14" xfId="0" applyNumberFormat="1" applyFont="1" applyBorder="1"/>
    <xf numFmtId="44" fontId="3" fillId="0" borderId="2" xfId="0" applyNumberFormat="1" applyFont="1" applyBorder="1"/>
    <xf numFmtId="0" fontId="3" fillId="2" borderId="0" xfId="0" applyFont="1" applyFill="1" applyAlignment="1">
      <alignment horizontal="center" vertical="center" wrapText="1"/>
    </xf>
    <xf numFmtId="43" fontId="9" fillId="0" borderId="4" xfId="3" applyFont="1" applyFill="1" applyBorder="1" applyAlignment="1">
      <alignment horizontal="center" vertical="center" wrapText="1"/>
    </xf>
    <xf numFmtId="43" fontId="7" fillId="0" borderId="4" xfId="3" applyFont="1" applyFill="1" applyBorder="1" applyAlignment="1">
      <alignment horizontal="center" vertical="center" wrapText="1"/>
    </xf>
    <xf numFmtId="44" fontId="3" fillId="0" borderId="12" xfId="0" applyNumberFormat="1" applyFont="1" applyBorder="1"/>
    <xf numFmtId="44" fontId="3" fillId="0" borderId="0" xfId="1" applyFont="1"/>
    <xf numFmtId="44" fontId="3" fillId="0" borderId="16" xfId="0" applyNumberFormat="1" applyFont="1" applyBorder="1"/>
    <xf numFmtId="44" fontId="4" fillId="0" borderId="0" xfId="0" applyNumberFormat="1" applyFont="1" applyAlignment="1">
      <alignment horizontal="left" vertical="center" wrapText="1"/>
    </xf>
    <xf numFmtId="44" fontId="8" fillId="0" borderId="0" xfId="1" applyFont="1" applyFill="1" applyBorder="1" applyAlignment="1">
      <alignment horizontal="left" vertical="center" wrapText="1"/>
    </xf>
    <xf numFmtId="44" fontId="11" fillId="0" borderId="1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43" fontId="11" fillId="0" borderId="0" xfId="0" applyNumberFormat="1" applyFont="1" applyAlignment="1">
      <alignment horizontal="left" vertical="center" wrapText="1"/>
    </xf>
    <xf numFmtId="43" fontId="4" fillId="0" borderId="0" xfId="0" applyNumberFormat="1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44" fontId="3" fillId="0" borderId="18" xfId="0" applyNumberFormat="1" applyFont="1" applyBorder="1" applyAlignment="1">
      <alignment horizontal="center"/>
    </xf>
    <xf numFmtId="44" fontId="12" fillId="0" borderId="4" xfId="1" applyFont="1" applyFill="1" applyBorder="1" applyAlignment="1">
      <alignment horizontal="center"/>
    </xf>
    <xf numFmtId="44" fontId="12" fillId="0" borderId="4" xfId="1" applyFont="1" applyFill="1" applyBorder="1" applyAlignment="1">
      <alignment horizontal="center" vertical="center" wrapText="1"/>
    </xf>
    <xf numFmtId="44" fontId="3" fillId="5" borderId="9" xfId="0" applyNumberFormat="1" applyFont="1" applyFill="1" applyBorder="1"/>
    <xf numFmtId="0" fontId="4" fillId="10" borderId="0" xfId="0" applyFont="1" applyFill="1"/>
    <xf numFmtId="0" fontId="3" fillId="5" borderId="12" xfId="0" applyFont="1" applyFill="1" applyBorder="1"/>
    <xf numFmtId="44" fontId="3" fillId="5" borderId="17" xfId="0" applyNumberFormat="1" applyFont="1" applyFill="1" applyBorder="1"/>
    <xf numFmtId="44" fontId="3" fillId="5" borderId="16" xfId="0" applyNumberFormat="1" applyFont="1" applyFill="1" applyBorder="1"/>
    <xf numFmtId="43" fontId="9" fillId="0" borderId="7" xfId="3" applyFont="1" applyFill="1" applyBorder="1" applyAlignment="1">
      <alignment horizontal="center" vertical="center" wrapText="1"/>
    </xf>
    <xf numFmtId="44" fontId="3" fillId="0" borderId="0" xfId="1" applyFont="1" applyFill="1" applyBorder="1"/>
    <xf numFmtId="0" fontId="4" fillId="0" borderId="0" xfId="0" applyFont="1" applyAlignment="1">
      <alignment wrapText="1"/>
    </xf>
    <xf numFmtId="44" fontId="3" fillId="0" borderId="0" xfId="1" applyFont="1" applyFill="1"/>
    <xf numFmtId="43" fontId="4" fillId="0" borderId="10" xfId="0" applyNumberFormat="1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44" fontId="13" fillId="0" borderId="4" xfId="0" applyNumberFormat="1" applyFont="1" applyBorder="1" applyAlignment="1">
      <alignment horizontal="left" vertical="center" wrapText="1"/>
    </xf>
    <xf numFmtId="44" fontId="13" fillId="0" borderId="4" xfId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4" fontId="13" fillId="0" borderId="4" xfId="1" applyFont="1" applyFill="1" applyBorder="1" applyAlignment="1">
      <alignment horizontal="left" vertical="center" wrapText="1"/>
    </xf>
    <xf numFmtId="164" fontId="14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43" fontId="13" fillId="0" borderId="4" xfId="3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43" fontId="3" fillId="0" borderId="0" xfId="3" applyFont="1" applyBorder="1"/>
    <xf numFmtId="9" fontId="3" fillId="0" borderId="0" xfId="4" applyFont="1" applyBorder="1"/>
    <xf numFmtId="0" fontId="3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 vertical="center"/>
    </xf>
    <xf numFmtId="14" fontId="3" fillId="2" borderId="0" xfId="2" applyNumberFormat="1" applyFont="1" applyFill="1" applyBorder="1" applyAlignment="1">
      <alignment horizontal="center" vertical="center"/>
    </xf>
    <xf numFmtId="44" fontId="3" fillId="0" borderId="17" xfId="0" applyNumberFormat="1" applyFont="1" applyBorder="1"/>
    <xf numFmtId="43" fontId="15" fillId="0" borderId="4" xfId="3" applyFont="1" applyFill="1" applyBorder="1" applyAlignment="1">
      <alignment horizontal="left" vertical="center" wrapText="1"/>
    </xf>
    <xf numFmtId="14" fontId="4" fillId="0" borderId="0" xfId="0" applyNumberFormat="1" applyFont="1" applyAlignment="1">
      <alignment horizontal="left" vertical="center" wrapText="1"/>
    </xf>
    <xf numFmtId="0" fontId="16" fillId="0" borderId="4" xfId="0" applyFont="1" applyBorder="1" applyAlignment="1">
      <alignment horizontal="center" vertical="center" wrapText="1"/>
    </xf>
    <xf numFmtId="44" fontId="18" fillId="0" borderId="4" xfId="1" applyFont="1" applyFill="1" applyBorder="1" applyAlignment="1">
      <alignment horizontal="center" vertical="center" wrapText="1"/>
    </xf>
    <xf numFmtId="43" fontId="8" fillId="0" borderId="7" xfId="3" applyFont="1" applyFill="1" applyBorder="1" applyAlignment="1">
      <alignment horizontal="center" vertical="center" wrapText="1"/>
    </xf>
    <xf numFmtId="43" fontId="8" fillId="0" borderId="4" xfId="3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left" vertical="center"/>
    </xf>
    <xf numFmtId="0" fontId="20" fillId="4" borderId="0" xfId="0" applyFont="1" applyFill="1"/>
    <xf numFmtId="0" fontId="19" fillId="4" borderId="20" xfId="0" applyFont="1" applyFill="1" applyBorder="1" applyAlignment="1">
      <alignment vertical="center"/>
    </xf>
    <xf numFmtId="0" fontId="19" fillId="4" borderId="21" xfId="0" applyFont="1" applyFill="1" applyBorder="1" applyAlignment="1">
      <alignment vertical="center"/>
    </xf>
    <xf numFmtId="0" fontId="19" fillId="4" borderId="0" xfId="0" applyFont="1" applyFill="1" applyAlignment="1">
      <alignment vertical="center"/>
    </xf>
    <xf numFmtId="0" fontId="19" fillId="4" borderId="26" xfId="0" applyFont="1" applyFill="1" applyBorder="1" applyAlignment="1">
      <alignment vertical="center"/>
    </xf>
    <xf numFmtId="0" fontId="19" fillId="4" borderId="23" xfId="0" applyFont="1" applyFill="1" applyBorder="1" applyAlignment="1">
      <alignment vertical="center"/>
    </xf>
    <xf numFmtId="0" fontId="19" fillId="4" borderId="24" xfId="0" applyFont="1" applyFill="1" applyBorder="1" applyAlignment="1">
      <alignment vertical="center"/>
    </xf>
    <xf numFmtId="0" fontId="21" fillId="4" borderId="4" xfId="0" applyFont="1" applyFill="1" applyBorder="1"/>
    <xf numFmtId="44" fontId="21" fillId="4" borderId="4" xfId="0" applyNumberFormat="1" applyFont="1" applyFill="1" applyBorder="1"/>
    <xf numFmtId="44" fontId="21" fillId="4" borderId="4" xfId="4" applyNumberFormat="1" applyFont="1" applyFill="1" applyBorder="1"/>
    <xf numFmtId="9" fontId="21" fillId="4" borderId="4" xfId="4" applyFont="1" applyFill="1" applyBorder="1"/>
    <xf numFmtId="0" fontId="24" fillId="4" borderId="0" xfId="2" applyFont="1" applyFill="1" applyBorder="1" applyAlignment="1"/>
    <xf numFmtId="0" fontId="25" fillId="4" borderId="0" xfId="0" applyFont="1" applyFill="1" applyAlignment="1">
      <alignment horizontal="center" vertical="center"/>
    </xf>
    <xf numFmtId="0" fontId="26" fillId="11" borderId="0" xfId="0" applyFont="1" applyFill="1" applyAlignment="1">
      <alignment horizontal="left"/>
    </xf>
    <xf numFmtId="0" fontId="0" fillId="11" borderId="0" xfId="0" applyFill="1"/>
    <xf numFmtId="0" fontId="27" fillId="2" borderId="0" xfId="0" applyFont="1" applyFill="1"/>
    <xf numFmtId="0" fontId="3" fillId="4" borderId="0" xfId="2" applyFont="1" applyFill="1" applyBorder="1" applyAlignment="1"/>
    <xf numFmtId="0" fontId="3" fillId="4" borderId="0" xfId="0" applyFont="1" applyFill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28" fillId="11" borderId="0" xfId="0" applyFont="1" applyFill="1"/>
    <xf numFmtId="0" fontId="3" fillId="4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44" fontId="26" fillId="11" borderId="0" xfId="1" applyFont="1" applyFill="1" applyBorder="1" applyAlignment="1">
      <alignment horizontal="left"/>
    </xf>
    <xf numFmtId="0" fontId="3" fillId="11" borderId="0" xfId="2" applyFont="1" applyFill="1" applyBorder="1" applyAlignment="1">
      <alignment horizontal="center" vertical="center"/>
    </xf>
    <xf numFmtId="44" fontId="3" fillId="11" borderId="0" xfId="1" applyFont="1" applyFill="1" applyBorder="1" applyAlignment="1"/>
    <xf numFmtId="0" fontId="29" fillId="2" borderId="0" xfId="0" applyFont="1" applyFill="1" applyAlignment="1">
      <alignment horizontal="center" vertical="center"/>
    </xf>
    <xf numFmtId="0" fontId="3" fillId="12" borderId="0" xfId="0" applyFont="1" applyFill="1" applyAlignment="1">
      <alignment horizontal="left" vertical="center"/>
    </xf>
    <xf numFmtId="0" fontId="3" fillId="12" borderId="0" xfId="0" applyFont="1" applyFill="1" applyAlignment="1">
      <alignment horizontal="center" vertical="center"/>
    </xf>
    <xf numFmtId="0" fontId="29" fillId="0" borderId="0" xfId="0" applyFont="1"/>
    <xf numFmtId="0" fontId="29" fillId="2" borderId="0" xfId="0" quotePrefix="1" applyFont="1" applyFill="1" applyAlignment="1">
      <alignment horizontal="center" vertical="center"/>
    </xf>
    <xf numFmtId="0" fontId="3" fillId="12" borderId="0" xfId="0" quotePrefix="1" applyFont="1" applyFill="1" applyAlignment="1">
      <alignment horizontal="left" vertical="center"/>
    </xf>
    <xf numFmtId="0" fontId="3" fillId="12" borderId="0" xfId="0" quotePrefix="1" applyFont="1" applyFill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/>
    </xf>
    <xf numFmtId="0" fontId="30" fillId="13" borderId="27" xfId="0" applyFont="1" applyFill="1" applyBorder="1" applyAlignment="1">
      <alignment horizontal="center" vertical="center" wrapText="1"/>
    </xf>
    <xf numFmtId="0" fontId="30" fillId="13" borderId="28" xfId="0" applyFont="1" applyFill="1" applyBorder="1" applyAlignment="1">
      <alignment horizontal="center" vertical="center" wrapText="1"/>
    </xf>
    <xf numFmtId="0" fontId="30" fillId="13" borderId="29" xfId="0" applyFont="1" applyFill="1" applyBorder="1" applyAlignment="1">
      <alignment horizontal="center" vertical="center"/>
    </xf>
    <xf numFmtId="0" fontId="30" fillId="9" borderId="29" xfId="0" applyFont="1" applyFill="1" applyBorder="1" applyAlignment="1">
      <alignment horizontal="center" vertical="center" wrapText="1"/>
    </xf>
    <xf numFmtId="0" fontId="30" fillId="13" borderId="29" xfId="0" applyFont="1" applyFill="1" applyBorder="1" applyAlignment="1">
      <alignment horizontal="center" vertical="center" wrapText="1"/>
    </xf>
    <xf numFmtId="0" fontId="30" fillId="9" borderId="30" xfId="0" applyFont="1" applyFill="1" applyBorder="1" applyAlignment="1">
      <alignment horizontal="center" vertical="center" wrapText="1"/>
    </xf>
    <xf numFmtId="0" fontId="30" fillId="13" borderId="31" xfId="0" applyFont="1" applyFill="1" applyBorder="1" applyAlignment="1">
      <alignment horizontal="center" vertical="center"/>
    </xf>
    <xf numFmtId="0" fontId="30" fillId="9" borderId="32" xfId="0" applyFont="1" applyFill="1" applyBorder="1" applyAlignment="1">
      <alignment horizontal="center" vertical="center" wrapText="1"/>
    </xf>
    <xf numFmtId="0" fontId="0" fillId="0" borderId="11" xfId="0" applyBorder="1"/>
    <xf numFmtId="0" fontId="14" fillId="2" borderId="4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left" vertical="center" wrapText="1"/>
    </xf>
    <xf numFmtId="0" fontId="31" fillId="14" borderId="4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4" fillId="14" borderId="7" xfId="0" applyFont="1" applyFill="1" applyBorder="1" applyAlignment="1">
      <alignment horizontal="center" vertical="center"/>
    </xf>
    <xf numFmtId="0" fontId="14" fillId="14" borderId="7" xfId="0" applyFont="1" applyFill="1" applyBorder="1" applyAlignment="1">
      <alignment horizontal="left" vertical="center" wrapText="1"/>
    </xf>
    <xf numFmtId="0" fontId="32" fillId="14" borderId="4" xfId="0" applyFont="1" applyFill="1" applyBorder="1" applyAlignment="1">
      <alignment horizontal="left" vertical="center"/>
    </xf>
    <xf numFmtId="0" fontId="33" fillId="0" borderId="7" xfId="0" applyFont="1" applyBorder="1"/>
    <xf numFmtId="0" fontId="14" fillId="14" borderId="7" xfId="0" applyFont="1" applyFill="1" applyBorder="1" applyAlignment="1">
      <alignment horizontal="center" vertical="center" wrapText="1"/>
    </xf>
    <xf numFmtId="0" fontId="14" fillId="14" borderId="33" xfId="0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horizontal="left" vertical="center"/>
    </xf>
    <xf numFmtId="0" fontId="32" fillId="2" borderId="4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/>
    </xf>
    <xf numFmtId="0" fontId="29" fillId="2" borderId="4" xfId="0" applyFont="1" applyFill="1" applyBorder="1"/>
    <xf numFmtId="0" fontId="29" fillId="2" borderId="4" xfId="0" applyFont="1" applyFill="1" applyBorder="1" applyAlignment="1">
      <alignment horizontal="center"/>
    </xf>
    <xf numFmtId="0" fontId="33" fillId="2" borderId="4" xfId="0" applyFont="1" applyFill="1" applyBorder="1"/>
    <xf numFmtId="0" fontId="14" fillId="14" borderId="4" xfId="0" applyFont="1" applyFill="1" applyBorder="1" applyAlignment="1">
      <alignment horizontal="center" vertical="center"/>
    </xf>
    <xf numFmtId="0" fontId="14" fillId="14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2" fillId="14" borderId="4" xfId="0" applyFont="1" applyFill="1" applyBorder="1" applyAlignment="1">
      <alignment horizontal="center" vertical="center" wrapText="1"/>
    </xf>
    <xf numFmtId="0" fontId="12" fillId="14" borderId="7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33" fillId="2" borderId="7" xfId="0" applyFont="1" applyFill="1" applyBorder="1"/>
    <xf numFmtId="0" fontId="32" fillId="14" borderId="7" xfId="0" applyFont="1" applyFill="1" applyBorder="1" applyAlignment="1">
      <alignment horizontal="left" vertical="center"/>
    </xf>
    <xf numFmtId="0" fontId="29" fillId="2" borderId="33" xfId="0" applyFont="1" applyFill="1" applyBorder="1"/>
    <xf numFmtId="0" fontId="29" fillId="0" borderId="4" xfId="0" applyFont="1" applyBorder="1"/>
    <xf numFmtId="0" fontId="29" fillId="0" borderId="22" xfId="0" applyFont="1" applyBorder="1"/>
    <xf numFmtId="0" fontId="29" fillId="0" borderId="7" xfId="0" applyFont="1" applyBorder="1"/>
    <xf numFmtId="0" fontId="29" fillId="0" borderId="33" xfId="0" applyFont="1" applyBorder="1"/>
    <xf numFmtId="0" fontId="3" fillId="0" borderId="4" xfId="0" applyFont="1" applyBorder="1"/>
    <xf numFmtId="0" fontId="3" fillId="0" borderId="7" xfId="0" applyFont="1" applyBorder="1"/>
    <xf numFmtId="0" fontId="0" fillId="0" borderId="34" xfId="0" applyBorder="1"/>
    <xf numFmtId="0" fontId="29" fillId="0" borderId="35" xfId="0" applyFont="1" applyBorder="1"/>
    <xf numFmtId="0" fontId="29" fillId="0" borderId="36" xfId="0" applyFont="1" applyBorder="1"/>
    <xf numFmtId="0" fontId="29" fillId="0" borderId="37" xfId="0" applyFont="1" applyBorder="1"/>
    <xf numFmtId="0" fontId="29" fillId="0" borderId="38" xfId="0" applyFont="1" applyBorder="1"/>
    <xf numFmtId="0" fontId="3" fillId="0" borderId="35" xfId="0" applyFont="1" applyBorder="1"/>
    <xf numFmtId="0" fontId="3" fillId="0" borderId="37" xfId="0" applyFont="1" applyBorder="1"/>
    <xf numFmtId="44" fontId="11" fillId="0" borderId="7" xfId="0" applyNumberFormat="1" applyFont="1" applyBorder="1" applyAlignment="1">
      <alignment horizontal="left" vertical="center" wrapText="1"/>
    </xf>
    <xf numFmtId="43" fontId="4" fillId="0" borderId="4" xfId="1" applyNumberFormat="1" applyFont="1" applyFill="1" applyBorder="1" applyAlignment="1">
      <alignment horizontal="left" vertical="center" wrapText="1"/>
    </xf>
    <xf numFmtId="44" fontId="4" fillId="0" borderId="4" xfId="1" applyFont="1" applyFill="1" applyBorder="1" applyAlignment="1">
      <alignment horizontal="center" vertical="center" wrapText="1"/>
    </xf>
    <xf numFmtId="43" fontId="4" fillId="0" borderId="4" xfId="0" applyNumberFormat="1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43" fontId="4" fillId="0" borderId="4" xfId="3" applyFont="1" applyFill="1" applyBorder="1" applyAlignment="1">
      <alignment horizontal="left" vertical="center" wrapText="1"/>
    </xf>
    <xf numFmtId="43" fontId="4" fillId="0" borderId="10" xfId="1" applyNumberFormat="1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/>
    </xf>
    <xf numFmtId="0" fontId="37" fillId="0" borderId="7" xfId="0" applyFont="1" applyBorder="1" applyAlignment="1">
      <alignment vertical="center" wrapText="1"/>
    </xf>
    <xf numFmtId="0" fontId="26" fillId="0" borderId="4" xfId="0" applyFont="1" applyBorder="1" applyAlignment="1">
      <alignment horizontal="center" vertical="center"/>
    </xf>
    <xf numFmtId="0" fontId="36" fillId="0" borderId="4" xfId="0" applyFont="1" applyBorder="1" applyAlignment="1">
      <alignment vertical="center"/>
    </xf>
    <xf numFmtId="0" fontId="36" fillId="0" borderId="4" xfId="0" applyFont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0" fontId="36" fillId="0" borderId="4" xfId="0" applyFont="1" applyBorder="1" applyAlignment="1">
      <alignment horizontal="left" vertical="center"/>
    </xf>
    <xf numFmtId="0" fontId="37" fillId="0" borderId="7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 wrapText="1"/>
    </xf>
    <xf numFmtId="0" fontId="24" fillId="2" borderId="4" xfId="0" applyFont="1" applyFill="1" applyBorder="1" applyAlignment="1">
      <alignment horizontal="center" vertical="center"/>
    </xf>
    <xf numFmtId="0" fontId="38" fillId="0" borderId="4" xfId="7" applyFont="1" applyFill="1" applyBorder="1" applyAlignment="1">
      <alignment horizontal="center" vertical="center"/>
    </xf>
    <xf numFmtId="0" fontId="38" fillId="0" borderId="17" xfId="8" applyFont="1" applyFill="1" applyBorder="1" applyAlignment="1">
      <alignment horizontal="center" vertical="center" wrapText="1"/>
    </xf>
    <xf numFmtId="14" fontId="28" fillId="2" borderId="1" xfId="1" applyNumberFormat="1" applyFont="1" applyFill="1" applyBorder="1" applyAlignment="1"/>
    <xf numFmtId="0" fontId="19" fillId="2" borderId="0" xfId="2" applyFont="1" applyFill="1" applyBorder="1" applyAlignment="1">
      <alignment wrapText="1"/>
    </xf>
    <xf numFmtId="0" fontId="39" fillId="0" borderId="4" xfId="0" applyFont="1" applyBorder="1" applyAlignment="1">
      <alignment horizontal="center" vertical="center"/>
    </xf>
    <xf numFmtId="0" fontId="18" fillId="0" borderId="6" xfId="0" applyFont="1" applyBorder="1" applyAlignment="1">
      <alignment horizontal="left" vertical="center"/>
    </xf>
    <xf numFmtId="0" fontId="36" fillId="0" borderId="0" xfId="0" applyFont="1"/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wrapText="1"/>
    </xf>
    <xf numFmtId="0" fontId="28" fillId="0" borderId="0" xfId="0" applyFont="1" applyAlignment="1">
      <alignment horizontal="center" vertical="center" wrapText="1"/>
    </xf>
    <xf numFmtId="44" fontId="28" fillId="0" borderId="0" xfId="1" applyFont="1" applyFill="1" applyBorder="1" applyAlignment="1">
      <alignment horizontal="left"/>
    </xf>
    <xf numFmtId="44" fontId="28" fillId="0" borderId="0" xfId="0" applyNumberFormat="1" applyFont="1" applyAlignment="1">
      <alignment horizontal="left"/>
    </xf>
    <xf numFmtId="0" fontId="28" fillId="0" borderId="5" xfId="0" applyFont="1" applyBorder="1"/>
    <xf numFmtId="0" fontId="28" fillId="0" borderId="5" xfId="0" applyFont="1" applyBorder="1" applyAlignment="1">
      <alignment horizontal="center" vertical="center"/>
    </xf>
    <xf numFmtId="44" fontId="28" fillId="0" borderId="5" xfId="1" applyFont="1" applyFill="1" applyBorder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1" fillId="4" borderId="7" xfId="0" applyFont="1" applyFill="1" applyBorder="1" applyAlignment="1">
      <alignment horizontal="center"/>
    </xf>
    <xf numFmtId="0" fontId="21" fillId="4" borderId="2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horizontal="left" vertical="center"/>
    </xf>
    <xf numFmtId="0" fontId="4" fillId="9" borderId="19" xfId="0" applyFont="1" applyFill="1" applyBorder="1" applyAlignment="1">
      <alignment horizontal="center"/>
    </xf>
    <xf numFmtId="0" fontId="4" fillId="9" borderId="20" xfId="0" applyFont="1" applyFill="1" applyBorder="1" applyAlignment="1">
      <alignment horizontal="center"/>
    </xf>
    <xf numFmtId="0" fontId="4" fillId="9" borderId="21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8" borderId="1" xfId="0" applyFont="1" applyFill="1" applyBorder="1" applyAlignment="1">
      <alignment horizontal="center"/>
    </xf>
    <xf numFmtId="0" fontId="4" fillId="8" borderId="1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4" fillId="4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9" fillId="4" borderId="19" xfId="0" applyFont="1" applyFill="1" applyBorder="1" applyAlignment="1">
      <alignment horizontal="center" vertical="center"/>
    </xf>
    <xf numFmtId="0" fontId="19" fillId="4" borderId="21" xfId="0" applyFont="1" applyFill="1" applyBorder="1" applyAlignment="1">
      <alignment horizontal="center" vertical="center"/>
    </xf>
    <xf numFmtId="0" fontId="19" fillId="4" borderId="25" xfId="0" quotePrefix="1" applyFont="1" applyFill="1" applyBorder="1" applyAlignment="1">
      <alignment horizontal="center" vertical="center"/>
    </xf>
    <xf numFmtId="0" fontId="19" fillId="4" borderId="26" xfId="0" quotePrefix="1" applyFont="1" applyFill="1" applyBorder="1" applyAlignment="1">
      <alignment horizontal="center" vertical="center"/>
    </xf>
    <xf numFmtId="0" fontId="19" fillId="4" borderId="15" xfId="0" quotePrefix="1" applyFont="1" applyFill="1" applyBorder="1" applyAlignment="1">
      <alignment horizontal="center" vertical="center"/>
    </xf>
    <xf numFmtId="0" fontId="19" fillId="4" borderId="24" xfId="0" quotePrefix="1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 vertical="center"/>
    </xf>
    <xf numFmtId="0" fontId="40" fillId="0" borderId="4" xfId="7" applyFont="1" applyFill="1" applyBorder="1" applyAlignment="1">
      <alignment horizontal="center" vertical="center"/>
    </xf>
    <xf numFmtId="0" fontId="40" fillId="0" borderId="4" xfId="8" applyFont="1" applyFill="1" applyBorder="1" applyAlignment="1">
      <alignment horizontal="center" vertical="center" wrapText="1"/>
    </xf>
  </cellXfs>
  <cellStyles count="9">
    <cellStyle name="Bueno" xfId="7" builtinId="26"/>
    <cellStyle name="Hipervínculo" xfId="2" builtinId="8"/>
    <cellStyle name="Incorrecto" xfId="8" builtinId="27"/>
    <cellStyle name="Millares" xfId="3" builtinId="3"/>
    <cellStyle name="Millares 2" xfId="6" xr:uid="{2AB57D34-D5BF-4048-ACFF-DC2A6744681E}"/>
    <cellStyle name="Moneda" xfId="1" builtinId="4"/>
    <cellStyle name="Moneda 2" xfId="5" xr:uid="{3C896559-B7DE-4E6D-B158-41DFD0A32C08}"/>
    <cellStyle name="Normal" xfId="0" builtinId="0"/>
    <cellStyle name="Porcentaje" xfId="4" builtinId="5"/>
  </cellStyles>
  <dxfs count="6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4" formatCode="_-&quot;$&quot;* #,##0.00_-;\-&quot;$&quot;* #,##0.00_-;_-&quot;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4" formatCode="_-&quot;$&quot;* #,##0.00_-;\-&quot;$&quot;* #,##0.00_-;_-&quot;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4" formatCode="_-&quot;$&quot;* #,##0.00_-;\-&quot;$&quot;* #,##0.00_-;_-&quot;$&quot;* &quot;-&quot;??_-;_-@_-"/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4" formatCode="_-&quot;$&quot;* #,##0.00_-;\-&quot;$&quot;* #,##0.00_-;_-&quot;$&quot;* &quot;-&quot;??_-;_-@_-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4" formatCode="_-&quot;$&quot;* #,##0.00_-;\-&quot;$&quot;* #,##0.00_-;_-&quot;$&quot;* &quot;-&quot;??_-;_-@_-"/>
      <fill>
        <patternFill patternType="solid">
          <fgColor indexed="64"/>
          <bgColor theme="0" tint="-0.14999847407452621"/>
        </patternFill>
      </fill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4" formatCode="_-&quot;$&quot;* #,##0.00_-;\-&quot;$&quot;* #,##0.00_-;_-&quot;$&quot;* &quot;-&quot;??_-;_-@_-"/>
      <fill>
        <patternFill patternType="solid">
          <fgColor indexed="64"/>
          <bgColor theme="0" tint="-0.14999847407452621"/>
        </patternFill>
      </fill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4" formatCode="_-&quot;$&quot;* #,##0.00_-;\-&quot;$&quot;* #,##0.00_-;_-&quot;$&quot;* &quot;-&quot;??_-;_-@_-"/>
      <fill>
        <patternFill patternType="solid">
          <fgColor indexed="64"/>
          <bgColor theme="0" tint="-0.14999847407452621"/>
        </patternFill>
      </fill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4" formatCode="_-&quot;$&quot;* #,##0.00_-;\-&quot;$&quot;* #,##0.00_-;_-&quot;$&quot;* &quot;-&quot;??_-;_-@_-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4" formatCode="_-&quot;$&quot;* #,##0.00_-;\-&quot;$&quot;* #,##0.00_-;_-&quot;$&quot;* &quot;-&quot;??_-;_-@_-"/>
      <fill>
        <patternFill patternType="solid">
          <fgColor indexed="64"/>
          <bgColor theme="0" tint="-0.14999847407452621"/>
        </patternFill>
      </fill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4" formatCode="_-&quot;$&quot;* #,##0.00_-;\-&quot;$&quot;* #,##0.00_-;_-&quot;$&quot;* &quot;-&quot;??_-;_-@_-"/>
      <fill>
        <patternFill patternType="solid">
          <fgColor indexed="64"/>
          <bgColor theme="0" tint="-0.14999847407452621"/>
        </patternFill>
      </fill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4" formatCode="_-&quot;$&quot;* #,##0.00_-;\-&quot;$&quot;* #,##0.00_-;_-&quot;$&quot;* &quot;-&quot;??_-;_-@_-"/>
      <fill>
        <patternFill patternType="solid">
          <fgColor indexed="64"/>
          <bgColor theme="0" tint="-0.14999847407452621"/>
        </patternFill>
      </fill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4" formatCode="_-&quot;$&quot;* #,##0.00_-;\-&quot;$&quot;* #,##0.00_-;_-&quot;$&quot;* &quot;-&quot;??_-;_-@_-"/>
      <fill>
        <patternFill patternType="solid">
          <fgColor indexed="64"/>
          <bgColor theme="0" tint="-0.14999847407452621"/>
        </patternFill>
      </fill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4" formatCode="_-&quot;$&quot;* #,##0.00_-;\-&quot;$&quot;* #,##0.00_-;_-&quot;$&quot;* &quot;-&quot;??_-;_-@_-"/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4" formatCode="_-&quot;$&quot;* #,##0.00_-;\-&quot;$&quot;* #,##0.00_-;_-&quot;$&quot;* &quot;-&quot;??_-;_-@_-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4" formatCode="_-&quot;$&quot;* #,##0.00_-;\-&quot;$&quot;* #,##0.00_-;_-&quot;$&quot;* &quot;-&quot;??_-;_-@_-"/>
      <fill>
        <patternFill patternType="solid">
          <fgColor indexed="64"/>
          <bgColor theme="0" tint="-0.14999847407452621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4" formatCode="_-&quot;$&quot;* #,##0.00_-;\-&quot;$&quot;* #,##0.00_-;_-&quot;$&quot;* &quot;-&quot;??_-;_-@_-"/>
      <fill>
        <patternFill patternType="solid">
          <fgColor indexed="64"/>
          <bgColor theme="0" tint="-0.14999847407452621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9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textRotation="0" indent="0" justifyLastLine="0" shrinkToFit="0" readingOrder="0"/>
    </dxf>
    <dxf>
      <font>
        <strike val="0"/>
        <outline val="0"/>
        <shadow val="0"/>
        <vertAlign val="baseline"/>
        <sz val="9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none">
          <fgColor indexed="64"/>
          <bgColor auto="1"/>
        </patternFill>
      </fill>
      <alignment horizontal="left" textRotation="0" indent="0" justifyLastLine="0" shrinkToFit="0" readingOrder="0"/>
    </dxf>
    <dxf>
      <font>
        <strike val="0"/>
        <outline val="0"/>
        <shadow val="0"/>
        <vertAlign val="baseline"/>
        <sz val="9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textRotation="0" indent="0" justifyLastLine="0" shrinkToFit="0" readingOrder="0"/>
    </dxf>
    <dxf>
      <font>
        <b/>
        <strike val="0"/>
        <outline val="0"/>
        <shadow val="0"/>
        <vertAlign val="baseline"/>
        <sz val="9"/>
        <color theme="1"/>
        <name val="Arial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strike val="0"/>
        <outline val="0"/>
        <shadow val="0"/>
        <vertAlign val="baseline"/>
        <sz val="9"/>
        <color theme="1"/>
        <name val="Arial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strike val="0"/>
        <outline val="0"/>
        <shadow val="0"/>
        <vertAlign val="baseline"/>
        <sz val="9"/>
        <color theme="1"/>
        <name val="Arial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strike val="0"/>
        <outline val="0"/>
        <shadow val="0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vertAlign val="baseline"/>
        <sz val="9"/>
        <color theme="1"/>
        <name val="Arial"/>
        <scheme val="none"/>
      </font>
      <numFmt numFmtId="0" formatCode="General"/>
      <fill>
        <patternFill patternType="solid">
          <fgColor indexed="64"/>
          <bgColor theme="8" tint="0.39997558519241921"/>
        </patternFill>
      </fill>
      <alignment horizontal="left" vertical="center" textRotation="0" wrapText="1" indent="0" justifyLastLine="0" shrinkToFit="0" readingOrder="0"/>
    </dxf>
    <dxf>
      <font>
        <b/>
        <strike val="0"/>
        <outline val="0"/>
        <shadow val="0"/>
        <vertAlign val="baseline"/>
        <sz val="9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indexed="64"/>
          <bgColor theme="8" tint="0.39997558519241921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strike val="0"/>
        <outline val="0"/>
        <shadow val="0"/>
        <vertAlign val="baseline"/>
        <sz val="9"/>
        <color theme="1"/>
        <name val="Arial"/>
        <scheme val="none"/>
      </font>
      <numFmt numFmtId="35" formatCode="_-* #,##0.00_-;\-* #,##0.00_-;_-* &quot;-&quot;??_-;_-@_-"/>
      <fill>
        <patternFill patternType="solid">
          <fgColor indexed="64"/>
          <bgColor theme="8" tint="0.39997558519241921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9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textRotation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family val="2"/>
        <scheme val="none"/>
      </font>
      <numFmt numFmtId="34" formatCode="_-&quot;$&quot;* #,##0.00_-;\-&quot;$&quot;* #,##0.00_-;_-&quot;$&quot;* &quot;-&quot;??_-;_-@_-"/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strike val="0"/>
        <outline val="0"/>
        <shadow val="0"/>
        <vertAlign val="baseline"/>
        <sz val="9"/>
        <color theme="0"/>
        <name val="Arial"/>
        <family val="2"/>
        <scheme val="none"/>
      </font>
      <numFmt numFmtId="34" formatCode="_-&quot;$&quot;* #,##0.00_-;\-&quot;$&quot;* #,##0.00_-;_-&quot;$&quot;* &quot;-&quot;??_-;_-@_-"/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vertAlign val="baseline"/>
        <sz val="9"/>
        <color theme="1"/>
        <name val="Arial"/>
        <scheme val="none"/>
      </font>
      <numFmt numFmtId="164" formatCode="_-\$* #,##0.00_-;\-\$* #,##0.00_-;_-\$* &quot; - &quot;??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9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9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9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9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9"/>
        <color theme="1" tint="4.9989318521683403E-2"/>
        <name val="Arial"/>
        <family val="2"/>
        <scheme val="none"/>
      </font>
      <fill>
        <patternFill patternType="none">
          <fgColor indexed="64"/>
          <bgColor auto="1"/>
        </patternFill>
      </fill>
      <border outline="0">
        <right style="thin">
          <color indexed="64"/>
        </right>
      </border>
    </dxf>
    <dxf>
      <font>
        <b val="0"/>
        <strike val="0"/>
        <outline val="0"/>
        <shadow val="0"/>
        <u val="none"/>
        <vertAlign val="baseline"/>
        <sz val="9"/>
        <color theme="1" tint="4.9989318521683403E-2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9"/>
        <color theme="1" tint="4.9989318521683403E-2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9"/>
        <color theme="1" tint="4.9989318521683403E-2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9"/>
        <color theme="1" tint="4.9989318521683403E-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theme="1" tint="4.9989318521683403E-2"/>
        <name val="Arial"/>
        <family val="2"/>
        <scheme val="none"/>
      </font>
      <numFmt numFmtId="34" formatCode="_-&quot;$&quot;* #,##0.00_-;\-&quot;$&quot;* #,##0.00_-;_-&quot;$&quot;* &quot;-&quot;??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theme="1" tint="4.9989318521683403E-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theme="1" tint="4.9989318521683403E-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theme="1" tint="4.9989318521683403E-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9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9"/>
        <color theme="1" tint="4.9989318521683403E-2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132953</xdr:colOff>
      <xdr:row>2</xdr:row>
      <xdr:rowOff>27781</xdr:rowOff>
    </xdr:from>
    <xdr:to>
      <xdr:col>2</xdr:col>
      <xdr:colOff>3065666</xdr:colOff>
      <xdr:row>6</xdr:row>
      <xdr:rowOff>119856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E152B7-4B2C-42A2-8BAF-36CEE95C8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953" y="332581"/>
          <a:ext cx="4126275" cy="854075"/>
        </a:xfrm>
        <a:prstGeom prst="rect">
          <a:avLst/>
        </a:prstGeom>
      </xdr:spPr>
    </xdr:pic>
    <xdr:clientData/>
  </xdr:twoCellAnchor>
  <xdr:twoCellAnchor editAs="oneCell">
    <xdr:from>
      <xdr:col>3</xdr:col>
      <xdr:colOff>106363</xdr:colOff>
      <xdr:row>0</xdr:row>
      <xdr:rowOff>0</xdr:rowOff>
    </xdr:from>
    <xdr:to>
      <xdr:col>4</xdr:col>
      <xdr:colOff>785814</xdr:colOff>
      <xdr:row>5</xdr:row>
      <xdr:rowOff>111552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E2C6F1-7035-4CEE-853E-494C44D450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514" b="12108"/>
        <a:stretch/>
      </xdr:blipFill>
      <xdr:spPr>
        <a:xfrm>
          <a:off x="5718176" y="0"/>
          <a:ext cx="1711325" cy="8418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27781</xdr:rowOff>
    </xdr:from>
    <xdr:to>
      <xdr:col>5</xdr:col>
      <xdr:colOff>590550</xdr:colOff>
      <xdr:row>3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E3DE5A-D402-4192-BAE5-78F332039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227806"/>
          <a:ext cx="4657725" cy="58181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64" displayName="Tabla64" ref="B28:K34" totalsRowCount="1" headerRowDxfId="63" dataDxfId="62" totalsRowDxfId="61">
  <autoFilter ref="B28:K33" xr:uid="{00000000-0009-0000-0100-000003000000}"/>
  <tableColumns count="10">
    <tableColumn id="1" xr3:uid="{00000000-0010-0000-0200-000001000000}" name="NO." dataDxfId="60" totalsRowDxfId="9"/>
    <tableColumn id="2" xr3:uid="{00000000-0010-0000-0200-000002000000}" name="DESCRIPCIÓN " dataDxfId="59" totalsRowDxfId="8"/>
    <tableColumn id="3" xr3:uid="{00000000-0010-0000-0200-000003000000}" name="PRECIO" dataDxfId="58" totalsRowDxfId="7" dataCellStyle="Moneda">
      <calculatedColumnFormula>0</calculatedColumnFormula>
    </tableColumn>
    <tableColumn id="4" xr3:uid="{00000000-0010-0000-0200-000004000000}" name="M.O" totalsRowFunction="sum" dataDxfId="57" totalsRowDxfId="6" dataCellStyle="Moneda">
      <calculatedColumnFormula>Tabla64[[#This Row],[PRECIO]]*Tabla64[[#This Row],[NO.]]</calculatedColumnFormula>
    </tableColumn>
    <tableColumn id="5" xr3:uid="{D0725477-F847-4E71-ABF7-3A978FBEDD9E}" name="Columna1" totalsRowFunction="sum" dataDxfId="56" totalsRowDxfId="5" dataCellStyle="Moneda"/>
    <tableColumn id="6" xr3:uid="{E2C40BD6-FD83-4959-A11E-2DD2A9656C33}" name="COSTO UNITARIO" totalsRowFunction="sum" dataDxfId="55" totalsRowDxfId="4"/>
    <tableColumn id="7" xr3:uid="{CE5779B2-256F-4845-ADC8-4F3AB1665DD4}" name="COSTO TOTAL" dataDxfId="54" totalsRowDxfId="3">
      <calculatedColumnFormula>3000+3000+3000+1500+1500+1500</calculatedColumnFormula>
    </tableColumn>
    <tableColumn id="8" xr3:uid="{5F57768A-E56E-4798-B67D-6699D063C78B}" name="tiempo de entrega" dataDxfId="53" totalsRowDxfId="2"/>
    <tableColumn id="9" xr3:uid="{9C36A7C3-C4EB-4FA7-8B22-A7BA55189B68}" name="opcion" dataDxfId="52" totalsRowDxfId="1"/>
    <tableColumn id="10" xr3:uid="{AE2A3FD6-87E3-4BC8-8331-A65DC8A182E1}" name="PRECIO UNITARIO" dataDxfId="51" totalsRow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55" displayName="Tabla55" ref="B20:T26" totalsRowCount="1" headerRowDxfId="50" dataDxfId="49" totalsRowDxfId="48">
  <autoFilter ref="B20:T25" xr:uid="{00000000-0009-0000-0100-000004000000}"/>
  <tableColumns count="19">
    <tableColumn id="1" xr3:uid="{00000000-0010-0000-0300-000001000000}" name="NO." dataDxfId="47" totalsRowDxfId="28"/>
    <tableColumn id="2" xr3:uid="{00000000-0010-0000-0300-000002000000}" name="DESCRIPCIÓN " dataDxfId="46" totalsRowDxfId="27"/>
    <tableColumn id="3" xr3:uid="{00000000-0010-0000-0300-000003000000}" name="PRECIO UNUTARIO SNV" dataDxfId="45" totalsRowDxfId="26" dataCellStyle="Moneda">
      <calculatedColumnFormula>G21*1.4</calculatedColumnFormula>
    </tableColumn>
    <tableColumn id="4" xr3:uid="{00000000-0010-0000-0300-000004000000}" name="PRECIO SNV TOTAL" totalsRowFunction="sum" dataDxfId="44" totalsRowDxfId="25" dataCellStyle="Moneda 2">
      <calculatedColumnFormula>E18*B21</calculatedColumnFormula>
    </tableColumn>
    <tableColumn id="16" xr3:uid="{B4505EA1-7A7D-4107-A044-E7BC42709E0C}" name="MO" totalsRowFunction="sum" dataDxfId="43" totalsRowDxfId="24" dataCellStyle="Moneda 2"/>
    <tableColumn id="5" xr3:uid="{00000000-0010-0000-0300-000005000000}" name="COSTO UNITARIO" dataDxfId="42" totalsRowDxfId="23"/>
    <tableColumn id="6" xr3:uid="{00000000-0010-0000-0300-000006000000}" name="COSTO TOTAL" totalsRowFunction="sum" dataDxfId="41" totalsRowDxfId="22" dataCellStyle="Millares">
      <calculatedColumnFormula>Tabla55[[#This Row],[COSTO UNITARIO]]*Tabla55[[#This Row],[NO.]]</calculatedColumnFormula>
    </tableColumn>
    <tableColumn id="18" xr3:uid="{704911C6-F023-4F4F-9760-D29F33B9FB16}" name="tiempo de entrega" dataDxfId="40" totalsRowDxfId="21"/>
    <tableColumn id="17" xr3:uid="{18678AC3-4176-45BE-BE10-08FD42A34A7C}" name="opcion" dataDxfId="39" totalsRowDxfId="20"/>
    <tableColumn id="7" xr3:uid="{00000000-0010-0000-0300-000007000000}" name="PRECIO UNITARIO" totalsRowFunction="sum" dataDxfId="38" totalsRowDxfId="19">
      <calculatedColumnFormula>Tabla55[[#This Row],[COSTO UNITARIO]]</calculatedColumnFormula>
    </tableColumn>
    <tableColumn id="8" xr3:uid="{00000000-0010-0000-0300-000008000000}" name="PRECIO TOTAL" totalsRowFunction="sum" dataDxfId="37" totalsRowDxfId="18">
      <calculatedColumnFormula>+Tabla55[[#This Row],[PRECIO UNUTARIO SNV]]</calculatedColumnFormula>
    </tableColumn>
    <tableColumn id="20" xr3:uid="{721011E5-0AAE-420D-A8B1-057CED61B85E}" name="MONTO AUTORIZADO MO" totalsRowFunction="sum" dataDxfId="36" totalsRowDxfId="17" dataCellStyle="Moneda">
      <calculatedColumnFormula>Tabla55[[#This Row],[PRECIO TOTAL]]</calculatedColumnFormula>
    </tableColumn>
    <tableColumn id="11" xr3:uid="{00000000-0010-0000-0300-00000B000000}" name="OPCION DE TRABAJO" dataDxfId="35" totalsRowDxfId="16"/>
    <tableColumn id="12" xr3:uid="{00000000-0010-0000-0300-00000C000000}" name="COSTO" totalsRowFunction="sum" dataDxfId="34" totalsRowDxfId="15">
      <calculatedColumnFormula>Tabla55[[#This Row],[COSTO TOTAL]]</calculatedColumnFormula>
    </tableColumn>
    <tableColumn id="13" xr3:uid="{00000000-0010-0000-0300-00000D000000}" name="VENTA" totalsRowFunction="sum" dataDxfId="33" totalsRowDxfId="14">
      <calculatedColumnFormula>Tabla55[[#This Row],[MONTO AUTORIZADO MO]]</calculatedColumnFormula>
    </tableColumn>
    <tableColumn id="14" xr3:uid="{00000000-0010-0000-0300-00000E000000}" name="UTILIDAD2" totalsRowFunction="sum" dataDxfId="32" totalsRowDxfId="13">
      <calculatedColumnFormula>Tabla55[[#This Row],[VENTA]]-Tabla55[[#This Row],[COSTO]]</calculatedColumnFormula>
    </tableColumn>
    <tableColumn id="15" xr3:uid="{00000000-0010-0000-0300-00000F000000}" name="fecha de llegada al almacen" dataDxfId="31" totalsRowDxfId="12"/>
    <tableColumn id="9" xr3:uid="{9B768EF8-2AEF-4BCF-A7E2-B6641E4DD00F}" name="verifaca refaccion" dataDxfId="30" totalsRowDxfId="11">
      <calculatedColumnFormula>90</calculatedColumnFormula>
    </tableColumn>
    <tableColumn id="10" xr3:uid="{49ADEE60-33C6-4F17-9094-FD1E0A6C6B87}" name="firma" dataDxfId="29" totalsRowDxfId="1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I50"/>
  <sheetViews>
    <sheetView tabSelected="1" zoomScale="96" zoomScaleNormal="96" workbookViewId="0">
      <selection activeCell="B31" sqref="B31"/>
    </sheetView>
  </sheetViews>
  <sheetFormatPr baseColWidth="10" defaultColWidth="11.42578125" defaultRowHeight="12" x14ac:dyDescent="0.2"/>
  <cols>
    <col min="1" max="1" width="5.85546875" style="2" customWidth="1"/>
    <col min="2" max="2" width="18" style="2" customWidth="1"/>
    <col min="3" max="3" width="58.5703125" style="24" customWidth="1"/>
    <col min="4" max="4" width="15" style="2" customWidth="1"/>
    <col min="5" max="5" width="14.28515625" style="2" customWidth="1"/>
    <col min="6" max="6" width="12.28515625" style="2" customWidth="1"/>
    <col min="7" max="7" width="14.140625" style="2" customWidth="1"/>
    <col min="8" max="8" width="12" style="2" customWidth="1"/>
    <col min="9" max="9" width="13.7109375" style="2" customWidth="1"/>
    <col min="10" max="10" width="19.140625" style="2" customWidth="1"/>
    <col min="11" max="12" width="14.28515625" style="2" customWidth="1"/>
    <col min="13" max="13" width="15.85546875" style="2" customWidth="1"/>
    <col min="14" max="14" width="16.42578125" style="2" customWidth="1"/>
    <col min="15" max="15" width="19.7109375" style="2" customWidth="1"/>
    <col min="16" max="16" width="14" style="2" customWidth="1"/>
    <col min="17" max="18" width="11.5703125" style="2" customWidth="1"/>
    <col min="19" max="19" width="15.7109375" style="2" customWidth="1"/>
    <col min="20" max="21" width="11.5703125" style="2" customWidth="1"/>
    <col min="22" max="22" width="20.140625" style="2" customWidth="1"/>
    <col min="23" max="23" width="13.42578125" style="2" customWidth="1"/>
    <col min="24" max="24" width="12.7109375" style="2" customWidth="1"/>
    <col min="25" max="33" width="11.42578125" style="2" customWidth="1"/>
    <col min="34" max="16384" width="11.42578125" style="2"/>
  </cols>
  <sheetData>
    <row r="2" spans="2:26" x14ac:dyDescent="0.2">
      <c r="B2" s="217" t="s">
        <v>0</v>
      </c>
      <c r="C2" s="217"/>
      <c r="D2" s="217"/>
      <c r="E2" s="217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1"/>
    </row>
    <row r="3" spans="2:26" x14ac:dyDescent="0.2">
      <c r="B3" s="29"/>
      <c r="C3" s="23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1"/>
    </row>
    <row r="4" spans="2:26" x14ac:dyDescent="0.2">
      <c r="B4" s="5"/>
      <c r="C4" s="25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2:26" x14ac:dyDescent="0.2">
      <c r="B5" s="218"/>
      <c r="C5" s="218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2:26" x14ac:dyDescent="0.2">
      <c r="B6" s="11"/>
      <c r="C6" s="25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2:26" ht="16.5" thickBot="1" x14ac:dyDescent="0.3">
      <c r="B7" s="12"/>
      <c r="C7" s="25"/>
      <c r="D7" s="1"/>
      <c r="E7" s="92" t="s">
        <v>1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2:26" ht="15.75" thickBot="1" x14ac:dyDescent="0.25">
      <c r="B8" s="12"/>
      <c r="C8" s="25"/>
      <c r="D8" s="1"/>
      <c r="E8" s="198">
        <v>45695</v>
      </c>
      <c r="F8" s="15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2:26" ht="15" x14ac:dyDescent="0.25">
      <c r="B9" s="199" t="s">
        <v>78</v>
      </c>
      <c r="C9" s="117" t="s">
        <v>80</v>
      </c>
      <c r="D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2:26" x14ac:dyDescent="0.2">
      <c r="B10" s="13" t="s">
        <v>2</v>
      </c>
      <c r="C10" s="82"/>
      <c r="D10" s="1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"/>
    </row>
    <row r="11" spans="2:26" x14ac:dyDescent="0.2">
      <c r="B11" s="13" t="s">
        <v>3</v>
      </c>
      <c r="C11" s="83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2:26" x14ac:dyDescent="0.2">
      <c r="B12" s="13" t="s">
        <v>4</v>
      </c>
      <c r="C12" s="83"/>
      <c r="D12" s="16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</row>
    <row r="13" spans="2:26" ht="15" customHeight="1" x14ac:dyDescent="0.2">
      <c r="B13" s="81" t="s">
        <v>5</v>
      </c>
      <c r="C13" s="82"/>
      <c r="D13" s="81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</row>
    <row r="14" spans="2:26" x14ac:dyDescent="0.2">
      <c r="B14" s="18"/>
      <c r="C14" s="42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pans="2:26" ht="15.75" x14ac:dyDescent="0.2">
      <c r="B15" s="195" t="s">
        <v>6</v>
      </c>
      <c r="C15" s="243" t="s">
        <v>81</v>
      </c>
      <c r="D15" s="195" t="s">
        <v>7</v>
      </c>
      <c r="E15" s="196" t="s">
        <v>82</v>
      </c>
      <c r="F15" s="233" t="s">
        <v>79</v>
      </c>
      <c r="G15" s="222"/>
      <c r="H15" s="223"/>
      <c r="I15" s="235"/>
      <c r="J15" s="236"/>
      <c r="K15" s="93"/>
      <c r="L15" s="94"/>
      <c r="M15" s="25"/>
      <c r="N15" s="25"/>
      <c r="O15" s="25"/>
      <c r="P15" s="25"/>
      <c r="Q15" s="25"/>
      <c r="R15" s="25"/>
      <c r="S15" s="25"/>
      <c r="T15" s="25"/>
      <c r="U15" s="25"/>
    </row>
    <row r="16" spans="2:26" ht="15.75" x14ac:dyDescent="0.2">
      <c r="B16" s="195" t="s">
        <v>8</v>
      </c>
      <c r="C16" s="244" t="s">
        <v>83</v>
      </c>
      <c r="D16" s="200" t="s">
        <v>9</v>
      </c>
      <c r="E16" s="197" t="s">
        <v>82</v>
      </c>
      <c r="F16" s="233"/>
      <c r="G16" s="222"/>
      <c r="H16" s="223"/>
      <c r="I16" s="237"/>
      <c r="J16" s="238"/>
      <c r="K16" s="95"/>
      <c r="L16" s="96"/>
      <c r="M16" s="25"/>
      <c r="N16" s="25"/>
      <c r="O16" s="25"/>
      <c r="P16" s="25"/>
      <c r="Q16" s="25"/>
      <c r="R16" s="25"/>
      <c r="S16" s="25"/>
      <c r="T16" s="25"/>
      <c r="U16" s="25"/>
      <c r="X16" s="67"/>
      <c r="Y16" s="67"/>
      <c r="Z16" s="67"/>
    </row>
    <row r="17" spans="1:35" ht="15.75" x14ac:dyDescent="0.2">
      <c r="B17" s="195" t="s">
        <v>10</v>
      </c>
      <c r="C17" s="244" t="s">
        <v>84</v>
      </c>
      <c r="D17" s="195" t="s">
        <v>11</v>
      </c>
      <c r="E17" s="244">
        <v>12</v>
      </c>
      <c r="F17" s="233"/>
      <c r="G17" s="222"/>
      <c r="H17" s="223"/>
      <c r="I17" s="239"/>
      <c r="J17" s="240"/>
      <c r="K17" s="97"/>
      <c r="L17" s="98"/>
      <c r="M17" s="30"/>
      <c r="N17" s="30"/>
      <c r="O17" s="30"/>
      <c r="P17" s="30"/>
      <c r="Q17" s="30"/>
      <c r="R17" s="30"/>
      <c r="S17" s="30"/>
      <c r="T17" s="30"/>
      <c r="U17" s="30"/>
      <c r="X17" s="3"/>
      <c r="Y17" s="3"/>
      <c r="Z17" s="3"/>
    </row>
    <row r="18" spans="1:35" ht="15.75" thickBot="1" x14ac:dyDescent="0.25">
      <c r="B18" s="19"/>
      <c r="C18" s="30"/>
      <c r="D18" s="19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X18" s="3"/>
      <c r="Y18" s="3"/>
      <c r="Z18" s="3"/>
    </row>
    <row r="19" spans="1:35" ht="15.75" customHeight="1" thickBot="1" x14ac:dyDescent="0.25">
      <c r="B19" s="224" t="s">
        <v>12</v>
      </c>
      <c r="C19" s="224"/>
      <c r="D19" s="225" t="s">
        <v>13</v>
      </c>
      <c r="E19" s="226"/>
      <c r="F19" s="227"/>
      <c r="G19" s="228" t="s">
        <v>14</v>
      </c>
      <c r="H19" s="229"/>
      <c r="I19" s="229"/>
      <c r="J19" s="229"/>
      <c r="K19" s="230" t="s">
        <v>15</v>
      </c>
      <c r="L19" s="230"/>
      <c r="M19" s="230"/>
      <c r="N19" s="231" t="s">
        <v>16</v>
      </c>
      <c r="O19" s="231"/>
      <c r="P19" s="231"/>
      <c r="Q19" s="231"/>
      <c r="R19" s="231"/>
      <c r="S19" s="232"/>
      <c r="T19" s="3"/>
      <c r="U19" s="3"/>
      <c r="X19" s="3"/>
      <c r="Y19" s="3"/>
      <c r="Z19" s="3"/>
    </row>
    <row r="20" spans="1:35" ht="36.75" thickBot="1" x14ac:dyDescent="0.25">
      <c r="B20" s="9" t="s">
        <v>17</v>
      </c>
      <c r="C20" s="9" t="s">
        <v>18</v>
      </c>
      <c r="D20" s="33" t="s">
        <v>19</v>
      </c>
      <c r="E20" s="34" t="s">
        <v>20</v>
      </c>
      <c r="F20" s="34" t="s">
        <v>21</v>
      </c>
      <c r="G20" s="33" t="s">
        <v>22</v>
      </c>
      <c r="H20" s="34" t="s">
        <v>23</v>
      </c>
      <c r="I20" s="34" t="s">
        <v>24</v>
      </c>
      <c r="J20" s="34" t="s">
        <v>25</v>
      </c>
      <c r="K20" s="33" t="s">
        <v>26</v>
      </c>
      <c r="L20" s="34" t="s">
        <v>27</v>
      </c>
      <c r="M20" s="36" t="s">
        <v>28</v>
      </c>
      <c r="N20" s="36" t="s">
        <v>29</v>
      </c>
      <c r="O20" s="35" t="s">
        <v>30</v>
      </c>
      <c r="P20" s="35" t="s">
        <v>31</v>
      </c>
      <c r="Q20" s="36" t="s">
        <v>32</v>
      </c>
      <c r="R20" s="9" t="s">
        <v>33</v>
      </c>
      <c r="S20" s="9" t="s">
        <v>34</v>
      </c>
      <c r="T20" s="55" t="s">
        <v>35</v>
      </c>
      <c r="U20" s="20"/>
      <c r="V20" s="9"/>
      <c r="W20" s="9"/>
      <c r="X20" s="3"/>
      <c r="Y20" s="3"/>
    </row>
    <row r="21" spans="1:35" x14ac:dyDescent="0.2">
      <c r="A21" s="167"/>
      <c r="B21" s="4"/>
      <c r="C21" s="201"/>
      <c r="D21" s="50"/>
      <c r="E21" s="176"/>
      <c r="F21" s="51"/>
      <c r="G21" s="52"/>
      <c r="H21" s="53"/>
      <c r="I21" s="54"/>
      <c r="J21" s="54"/>
      <c r="K21" s="48"/>
      <c r="L21" s="31"/>
      <c r="M21" s="49">
        <f>Tabla55[[#This Row],[PRECIO TOTAL]]</f>
        <v>0</v>
      </c>
      <c r="N21" s="31"/>
      <c r="O21" s="54">
        <f>Tabla55[[#This Row],[COSTO TOTAL]]</f>
        <v>0</v>
      </c>
      <c r="P21" s="54">
        <f>Tabla55[[#This Row],[MONTO AUTORIZADO MO]]</f>
        <v>0</v>
      </c>
      <c r="Q21" s="69">
        <f>Tabla55[[#This Row],[VENTA]]-Tabla55[[#This Row],[COSTO]]</f>
        <v>0</v>
      </c>
      <c r="R21" s="31"/>
      <c r="S21" s="48"/>
      <c r="T21" s="31"/>
      <c r="U21" s="21"/>
      <c r="V21" s="9"/>
      <c r="W21" s="9"/>
    </row>
    <row r="22" spans="1:35" ht="15" x14ac:dyDescent="0.2">
      <c r="A22" s="167">
        <v>1</v>
      </c>
      <c r="B22" s="184">
        <v>1</v>
      </c>
      <c r="C22" s="185" t="s">
        <v>85</v>
      </c>
      <c r="D22" s="75"/>
      <c r="E22" s="72"/>
      <c r="F22" s="76"/>
      <c r="G22" s="71"/>
      <c r="H22" s="72"/>
      <c r="I22" s="73"/>
      <c r="J22" s="74"/>
      <c r="K22" s="71">
        <f>Tabla55[[#This Row],[PRECIO UNUTARIO SNV]]</f>
        <v>0</v>
      </c>
      <c r="L22" s="77">
        <f>Tabla55[[#This Row],[PRECIO UNITARIO]]*Tabla55[[#This Row],[NO.]]</f>
        <v>0</v>
      </c>
      <c r="M22" s="74">
        <f>Tabla55[[#This Row],[PRECIO TOTAL]]</f>
        <v>0</v>
      </c>
      <c r="N22" s="78"/>
      <c r="O22" s="85">
        <f>Tabla55[[#This Row],[COSTO TOTAL]]</f>
        <v>0</v>
      </c>
      <c r="P22" s="77">
        <f>Tabla55[[#This Row],[MONTO AUTORIZADO MO]]</f>
        <v>0</v>
      </c>
      <c r="Q22" s="74">
        <f>Tabla55[[#This Row],[VENTA]]-Tabla55[[#This Row],[COSTO]]</f>
        <v>0</v>
      </c>
      <c r="R22" s="86"/>
      <c r="S22" s="48"/>
      <c r="T22" s="31"/>
      <c r="U22" s="21"/>
      <c r="V22" s="66"/>
      <c r="W22" s="9"/>
    </row>
    <row r="23" spans="1:35" ht="15.75" x14ac:dyDescent="0.2">
      <c r="A23" s="167">
        <v>2</v>
      </c>
      <c r="B23" s="186">
        <v>1</v>
      </c>
      <c r="C23" s="187" t="s">
        <v>86</v>
      </c>
      <c r="D23" s="75"/>
      <c r="E23" s="72"/>
      <c r="F23" s="76"/>
      <c r="G23" s="71"/>
      <c r="H23" s="72"/>
      <c r="I23" s="179"/>
      <c r="J23" s="177"/>
      <c r="K23" s="71">
        <f>Tabla55[[#This Row],[PRECIO UNUTARIO SNV]]</f>
        <v>0</v>
      </c>
      <c r="L23" s="77">
        <f>Tabla55[[#This Row],[PRECIO UNITARIO]]*Tabla55[[#This Row],[NO.]]</f>
        <v>0</v>
      </c>
      <c r="M23" s="178">
        <f>Tabla55[[#This Row],[PRECIO TOTAL]]</f>
        <v>0</v>
      </c>
      <c r="N23" s="180"/>
      <c r="O23" s="181">
        <f>Tabla55[[#This Row],[COSTO TOTAL]]</f>
        <v>0</v>
      </c>
      <c r="P23" s="181">
        <f>Tabla55[[#This Row],[MONTO AUTORIZADO MO]]</f>
        <v>0</v>
      </c>
      <c r="Q23" s="182">
        <f>Tabla55[[#This Row],[VENTA]]-Tabla55[[#This Row],[COSTO]]</f>
        <v>0</v>
      </c>
      <c r="R23" s="86"/>
      <c r="S23" s="48">
        <f>90</f>
        <v>90</v>
      </c>
      <c r="T23" s="31"/>
      <c r="U23" s="21"/>
      <c r="V23" s="66"/>
      <c r="W23" s="9"/>
    </row>
    <row r="24" spans="1:35" ht="15" x14ac:dyDescent="0.2">
      <c r="A24" s="167">
        <v>3</v>
      </c>
      <c r="B24" s="188">
        <v>1</v>
      </c>
      <c r="C24" s="187" t="s">
        <v>87</v>
      </c>
      <c r="D24" s="75"/>
      <c r="E24" s="72"/>
      <c r="F24" s="76"/>
      <c r="G24" s="71"/>
      <c r="H24" s="72"/>
      <c r="I24" s="179"/>
      <c r="J24" s="177"/>
      <c r="K24" s="71">
        <f>Tabla55[[#This Row],[PRECIO UNUTARIO SNV]]</f>
        <v>0</v>
      </c>
      <c r="L24" s="77">
        <f>Tabla55[[#This Row],[PRECIO UNITARIO]]*Tabla55[[#This Row],[NO.]]</f>
        <v>0</v>
      </c>
      <c r="M24" s="178">
        <f>Tabla55[[#This Row],[PRECIO TOTAL]]</f>
        <v>0</v>
      </c>
      <c r="N24" s="180"/>
      <c r="O24" s="181">
        <f>Tabla55[[#This Row],[COSTO TOTAL]]</f>
        <v>0</v>
      </c>
      <c r="P24" s="181">
        <f>Tabla55[[#This Row],[MONTO AUTORIZADO MO]]</f>
        <v>0</v>
      </c>
      <c r="Q24" s="182">
        <f>Tabla55[[#This Row],[VENTA]]-Tabla55[[#This Row],[COSTO]]</f>
        <v>0</v>
      </c>
      <c r="R24" s="86"/>
      <c r="S24" s="48">
        <f>90</f>
        <v>90</v>
      </c>
      <c r="T24" s="31"/>
      <c r="U24" s="21"/>
      <c r="V24" s="66"/>
      <c r="W24" s="9"/>
    </row>
    <row r="25" spans="1:35" ht="15.75" thickBot="1" x14ac:dyDescent="0.25">
      <c r="A25" s="167">
        <v>4</v>
      </c>
      <c r="B25" s="189"/>
      <c r="C25" s="190"/>
      <c r="D25" s="75">
        <v>0</v>
      </c>
      <c r="E25" s="72">
        <f t="shared" ref="E25" si="0">D25*B25</f>
        <v>0</v>
      </c>
      <c r="F25" s="76"/>
      <c r="G25" s="71">
        <v>0</v>
      </c>
      <c r="H25" s="72">
        <f>Tabla55[[#This Row],[COSTO UNITARIO]]*Tabla55[[#This Row],[NO.]]</f>
        <v>0</v>
      </c>
      <c r="I25" s="179"/>
      <c r="J25" s="177"/>
      <c r="K25" s="71">
        <f>Tabla55[[#This Row],[PRECIO UNUTARIO SNV]]</f>
        <v>0</v>
      </c>
      <c r="L25" s="77">
        <f>Tabla55[[#This Row],[PRECIO UNITARIO]]*Tabla55[[#This Row],[NO.]]</f>
        <v>0</v>
      </c>
      <c r="M25" s="178">
        <f>Tabla55[[#This Row],[PRECIO TOTAL]]</f>
        <v>0</v>
      </c>
      <c r="N25" s="180"/>
      <c r="O25" s="181">
        <f>Tabla55[[#This Row],[COSTO TOTAL]]</f>
        <v>0</v>
      </c>
      <c r="P25" s="181">
        <f>Tabla55[[#This Row],[MONTO AUTORIZADO MO]]</f>
        <v>0</v>
      </c>
      <c r="Q25" s="182">
        <f>Tabla55[[#This Row],[VENTA]]-Tabla55[[#This Row],[COSTO]]</f>
        <v>0</v>
      </c>
      <c r="R25" s="86"/>
      <c r="S25" s="48">
        <f>90</f>
        <v>90</v>
      </c>
      <c r="T25" s="31"/>
      <c r="U25" s="21"/>
      <c r="V25" s="66"/>
      <c r="W25" s="9"/>
    </row>
    <row r="26" spans="1:35" ht="15.75" thickBot="1" x14ac:dyDescent="0.25">
      <c r="A26" s="202"/>
      <c r="B26" s="28"/>
      <c r="D26" s="27"/>
      <c r="E26" s="27">
        <f>SUBTOTAL(109,Tabla55[PRECIO SNV TOTAL])</f>
        <v>0</v>
      </c>
      <c r="F26" s="62">
        <f>SUBTOTAL(109,Tabla55[MO])</f>
        <v>0</v>
      </c>
      <c r="G26" s="84"/>
      <c r="H26" s="63">
        <f>SUBTOTAL(109,Tabla55[COSTO TOTAL])</f>
        <v>0</v>
      </c>
      <c r="I26" s="62"/>
      <c r="J26" s="37"/>
      <c r="K26" s="60">
        <f>SUBTOTAL(109,Tabla55[PRECIO UNITARIO])</f>
        <v>0</v>
      </c>
      <c r="L26" s="60">
        <f>SUBTOTAL(109,Tabla55[PRECIO TOTAL])</f>
        <v>0</v>
      </c>
      <c r="M26" s="60">
        <f>SUBTOTAL(109,Tabla55[MONTO AUTORIZADO MO])</f>
        <v>0</v>
      </c>
      <c r="N26" s="64"/>
      <c r="O26" s="60">
        <f>SUBTOTAL(109,Tabla55[COSTO])</f>
        <v>0</v>
      </c>
      <c r="P26" s="60">
        <f>SUBTOTAL(109,Tabla55[VENTA])</f>
        <v>0</v>
      </c>
      <c r="Q26" s="60">
        <f>SUBTOTAL(109,Tabla55[UTILIDAD2])</f>
        <v>0</v>
      </c>
      <c r="R26" s="39"/>
      <c r="S26" s="39"/>
      <c r="T26" s="39"/>
      <c r="V26" s="7"/>
    </row>
    <row r="27" spans="1:35" s="8" customFormat="1" ht="12.75" thickBot="1" x14ac:dyDescent="0.25">
      <c r="A27" s="2"/>
      <c r="B27" s="234" t="s">
        <v>36</v>
      </c>
      <c r="C27" s="234"/>
      <c r="D27" s="3"/>
      <c r="E27" s="3"/>
      <c r="F27" s="3"/>
      <c r="G27" s="228" t="s">
        <v>14</v>
      </c>
      <c r="H27" s="229"/>
      <c r="I27" s="229"/>
      <c r="J27" s="229"/>
      <c r="K27" s="230" t="s">
        <v>15</v>
      </c>
      <c r="L27" s="230"/>
      <c r="M27" s="230"/>
      <c r="N27" s="61"/>
      <c r="O27" s="219"/>
      <c r="P27" s="220"/>
      <c r="Q27" s="221"/>
      <c r="R27" s="3"/>
      <c r="S27" s="3"/>
      <c r="T27" s="3"/>
      <c r="U27" s="3"/>
      <c r="V27" s="6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1:35" ht="24.75" thickBot="1" x14ac:dyDescent="0.25">
      <c r="B28" s="9" t="s">
        <v>17</v>
      </c>
      <c r="C28" s="9" t="s">
        <v>18</v>
      </c>
      <c r="D28" s="9" t="s">
        <v>37</v>
      </c>
      <c r="E28" s="9" t="s">
        <v>38</v>
      </c>
      <c r="F28" s="9" t="s">
        <v>39</v>
      </c>
      <c r="G28" s="33" t="s">
        <v>22</v>
      </c>
      <c r="H28" s="34" t="s">
        <v>23</v>
      </c>
      <c r="I28" s="34" t="s">
        <v>24</v>
      </c>
      <c r="J28" s="34" t="s">
        <v>25</v>
      </c>
      <c r="K28" s="33" t="s">
        <v>26</v>
      </c>
      <c r="L28" s="34" t="s">
        <v>27</v>
      </c>
      <c r="M28" s="36" t="s">
        <v>28</v>
      </c>
      <c r="N28" s="26"/>
      <c r="O28" s="26"/>
      <c r="P28" s="26"/>
      <c r="Q28" s="26"/>
      <c r="R28" s="35"/>
      <c r="S28" s="36"/>
      <c r="T28" s="9"/>
      <c r="U28" s="9"/>
      <c r="V28" s="6"/>
    </row>
    <row r="29" spans="1:35" ht="15" x14ac:dyDescent="0.2">
      <c r="B29" s="191"/>
      <c r="C29" s="185"/>
      <c r="D29" s="58"/>
      <c r="E29" s="59"/>
      <c r="F29" s="59"/>
      <c r="G29" s="70"/>
      <c r="H29" s="70">
        <v>0</v>
      </c>
      <c r="I29" s="70"/>
      <c r="J29" s="70"/>
      <c r="K29" s="88">
        <v>0</v>
      </c>
      <c r="L29" s="89">
        <f>Tabla64[[#This Row],[PRECIO UNITARIO]]*Tabla64[[#This Row],[NO.]]</f>
        <v>0</v>
      </c>
      <c r="M29" s="90">
        <f t="shared" ref="M29:M34" si="1">L29</f>
        <v>0</v>
      </c>
      <c r="N29" s="44"/>
      <c r="O29" s="44"/>
      <c r="P29" s="26"/>
      <c r="Q29" s="26"/>
      <c r="R29" s="9"/>
      <c r="S29" s="183"/>
      <c r="T29" s="32"/>
      <c r="U29" s="32"/>
      <c r="V29" s="6"/>
    </row>
    <row r="30" spans="1:35" ht="15" x14ac:dyDescent="0.2">
      <c r="B30" s="192">
        <v>1</v>
      </c>
      <c r="C30" s="193" t="s">
        <v>88</v>
      </c>
      <c r="D30" s="58"/>
      <c r="E30" s="59"/>
      <c r="F30" s="59"/>
      <c r="G30" s="70"/>
      <c r="H30" s="70">
        <v>0</v>
      </c>
      <c r="I30" s="70"/>
      <c r="J30" s="70"/>
      <c r="K30" s="88">
        <v>0</v>
      </c>
      <c r="L30" s="89">
        <f>Tabla64[[#This Row],[PRECIO UNITARIO]]*Tabla64[[#This Row],[NO.]]</f>
        <v>0</v>
      </c>
      <c r="M30" s="90">
        <f t="shared" si="1"/>
        <v>0</v>
      </c>
      <c r="N30" s="44"/>
      <c r="O30" s="44"/>
      <c r="P30" s="26"/>
      <c r="Q30" s="26"/>
      <c r="R30" s="9"/>
      <c r="S30" s="183"/>
      <c r="T30" s="32"/>
      <c r="U30" s="32"/>
      <c r="V30" s="6"/>
    </row>
    <row r="31" spans="1:35" ht="15" x14ac:dyDescent="0.2">
      <c r="B31" s="192"/>
      <c r="C31" s="193"/>
      <c r="D31" s="58"/>
      <c r="E31" s="59"/>
      <c r="F31" s="59"/>
      <c r="G31" s="70"/>
      <c r="H31" s="70">
        <v>0</v>
      </c>
      <c r="I31" s="70"/>
      <c r="J31" s="70"/>
      <c r="K31" s="88">
        <v>0</v>
      </c>
      <c r="L31" s="89">
        <f>Tabla64[[#This Row],[PRECIO UNITARIO]]*Tabla64[[#This Row],[NO.]]</f>
        <v>0</v>
      </c>
      <c r="M31" s="90">
        <f t="shared" si="1"/>
        <v>0</v>
      </c>
      <c r="N31" s="44"/>
      <c r="O31" s="44"/>
      <c r="P31" s="26"/>
      <c r="Q31" s="26"/>
      <c r="R31" s="9"/>
      <c r="S31" s="183"/>
      <c r="T31" s="32"/>
      <c r="U31" s="32"/>
      <c r="V31" s="6"/>
    </row>
    <row r="32" spans="1:35" ht="15" x14ac:dyDescent="0.2">
      <c r="B32" s="192"/>
      <c r="C32" s="193"/>
      <c r="D32" s="58"/>
      <c r="E32" s="59"/>
      <c r="F32" s="59"/>
      <c r="G32" s="70"/>
      <c r="H32" s="70">
        <v>0</v>
      </c>
      <c r="I32" s="70"/>
      <c r="J32" s="70"/>
      <c r="K32" s="88">
        <v>0</v>
      </c>
      <c r="L32" s="89">
        <f>Tabla64[[#This Row],[PRECIO UNITARIO]]*Tabla64[[#This Row],[NO.]]</f>
        <v>0</v>
      </c>
      <c r="M32" s="90">
        <f t="shared" si="1"/>
        <v>0</v>
      </c>
      <c r="N32" s="44"/>
      <c r="O32" s="44"/>
      <c r="P32" s="26"/>
      <c r="Q32" s="26"/>
      <c r="R32" s="9"/>
      <c r="S32" s="183"/>
      <c r="T32" s="32"/>
      <c r="U32" s="32"/>
      <c r="V32" s="6"/>
    </row>
    <row r="33" spans="2:25" ht="15.75" thickBot="1" x14ac:dyDescent="0.25">
      <c r="B33" s="192"/>
      <c r="C33" s="194"/>
      <c r="D33" s="58">
        <f>0</f>
        <v>0</v>
      </c>
      <c r="E33" s="59">
        <v>0</v>
      </c>
      <c r="F33" s="59"/>
      <c r="G33" s="70">
        <v>0</v>
      </c>
      <c r="H33" s="70">
        <v>0</v>
      </c>
      <c r="I33" s="70"/>
      <c r="J33" s="70"/>
      <c r="K33" s="88"/>
      <c r="L33" s="89"/>
      <c r="M33" s="90"/>
      <c r="N33" s="44"/>
      <c r="O33" s="44"/>
      <c r="P33" s="26"/>
      <c r="Q33" s="26"/>
      <c r="R33" s="9"/>
      <c r="S33" s="183"/>
      <c r="T33" s="32"/>
      <c r="U33" s="32"/>
      <c r="V33" s="6"/>
    </row>
    <row r="34" spans="2:25" ht="12.75" thickBot="1" x14ac:dyDescent="0.25">
      <c r="D34" s="57"/>
      <c r="E34" s="45">
        <f>SUBTOTAL(109,Tabla64[M.O])</f>
        <v>0</v>
      </c>
      <c r="F34" s="7">
        <f>SUBTOTAL(109,Tabla64[Columna1])</f>
        <v>0</v>
      </c>
      <c r="G34" s="7">
        <f>SUBTOTAL(109,Tabla64[COSTO UNITARIO])</f>
        <v>0</v>
      </c>
      <c r="L34" s="65" t="e">
        <f>Tabla64[[#This Row],[PRECIO UNITARIO]]*Tabla64[[#This Row],[NO.]]</f>
        <v>#VALUE!</v>
      </c>
      <c r="M34" s="43" t="e">
        <f t="shared" si="1"/>
        <v>#VALUE!</v>
      </c>
      <c r="N34" s="45"/>
      <c r="O34" s="45"/>
      <c r="P34" s="45"/>
      <c r="Q34" s="47">
        <f>SUM(Q29:Q33)</f>
        <v>0</v>
      </c>
      <c r="R34" s="40"/>
      <c r="S34" s="41"/>
      <c r="T34" s="7"/>
      <c r="U34" s="7"/>
    </row>
    <row r="35" spans="2:25" x14ac:dyDescent="0.2">
      <c r="D35" s="10"/>
    </row>
    <row r="36" spans="2:25" x14ac:dyDescent="0.2">
      <c r="D36" s="10"/>
    </row>
    <row r="37" spans="2:25" ht="24" customHeight="1" x14ac:dyDescent="0.2">
      <c r="D37" s="10"/>
      <c r="I37" s="215" t="s">
        <v>40</v>
      </c>
      <c r="J37" s="216"/>
      <c r="L37" s="212" t="s">
        <v>41</v>
      </c>
      <c r="M37" s="212"/>
      <c r="N37" s="212"/>
      <c r="O37" s="212"/>
      <c r="P37" s="212"/>
      <c r="S37" s="213" t="s">
        <v>42</v>
      </c>
      <c r="T37" s="213"/>
      <c r="U37" s="213"/>
      <c r="V37" s="213"/>
    </row>
    <row r="38" spans="2:25" ht="15" x14ac:dyDescent="0.2">
      <c r="B38" s="203"/>
      <c r="C38" s="204"/>
      <c r="D38" s="203"/>
      <c r="E38" s="203"/>
      <c r="G38" s="2" t="s">
        <v>43</v>
      </c>
      <c r="I38" s="99"/>
      <c r="J38" s="100"/>
      <c r="R38" s="2" t="s">
        <v>44</v>
      </c>
      <c r="S38" s="7">
        <f>+Tabla55[[#Totals],[PRECIO TOTAL]]</f>
        <v>0</v>
      </c>
    </row>
    <row r="39" spans="2:25" ht="15" x14ac:dyDescent="0.2">
      <c r="B39" s="205"/>
      <c r="C39" s="206" t="s">
        <v>12</v>
      </c>
      <c r="D39" s="207">
        <f>Tabla55[[#Totals],[PRECIO SNV TOTAL]]</f>
        <v>0</v>
      </c>
      <c r="E39" s="203"/>
      <c r="G39" s="7">
        <f>Tabla55[[#Totals],[COSTO TOTAL]]</f>
        <v>0</v>
      </c>
      <c r="I39" s="99" t="s">
        <v>31</v>
      </c>
      <c r="J39" s="100">
        <f>D43</f>
        <v>0</v>
      </c>
      <c r="L39" s="2" t="s">
        <v>44</v>
      </c>
      <c r="M39" s="7">
        <f>+Tabla55[[#Totals],[PRECIO TOTAL]]</f>
        <v>0</v>
      </c>
      <c r="Q39" s="79"/>
      <c r="R39" s="2" t="s">
        <v>45</v>
      </c>
      <c r="S39" s="7" t="e">
        <f>L34</f>
        <v>#VALUE!</v>
      </c>
      <c r="U39" s="2" t="s">
        <v>46</v>
      </c>
      <c r="V39" s="7" t="e">
        <f>S41-Tabla55[[#Totals],[VENTA]]</f>
        <v>#VALUE!</v>
      </c>
      <c r="Y39" s="68"/>
    </row>
    <row r="40" spans="2:25" ht="15" x14ac:dyDescent="0.2">
      <c r="B40" s="203"/>
      <c r="C40" s="204" t="s">
        <v>47</v>
      </c>
      <c r="D40" s="208">
        <f>Tabla64[[#Totals],[M.O]]</f>
        <v>0</v>
      </c>
      <c r="E40" s="203"/>
      <c r="G40" s="7">
        <f>Tabla64[[#Totals],[COSTO UNITARIO]]</f>
        <v>0</v>
      </c>
      <c r="I40" s="99" t="s">
        <v>30</v>
      </c>
      <c r="J40" s="100">
        <f>G43</f>
        <v>0</v>
      </c>
      <c r="L40" s="2" t="s">
        <v>45</v>
      </c>
      <c r="M40" s="7" t="e">
        <f>+M34</f>
        <v>#VALUE!</v>
      </c>
      <c r="Q40" s="79"/>
      <c r="R40" s="2" t="s">
        <v>48</v>
      </c>
      <c r="S40" s="7">
        <f>D41</f>
        <v>0</v>
      </c>
      <c r="U40" s="2" t="s">
        <v>49</v>
      </c>
      <c r="V40" s="38" t="e">
        <f>V39/S41</f>
        <v>#VALUE!</v>
      </c>
      <c r="Y40" s="68"/>
    </row>
    <row r="41" spans="2:25" ht="15" x14ac:dyDescent="0.2">
      <c r="B41" s="203"/>
      <c r="C41" s="204" t="s">
        <v>50</v>
      </c>
      <c r="D41" s="207">
        <f>Tabla55[[#Totals],[MO]]*200</f>
        <v>0</v>
      </c>
      <c r="E41" s="203"/>
      <c r="G41" s="46">
        <f>Tabla55[[#Totals],[MO]]*90</f>
        <v>0</v>
      </c>
      <c r="I41" s="99"/>
      <c r="J41" s="100"/>
      <c r="L41" s="2" t="s">
        <v>48</v>
      </c>
      <c r="M41" s="7">
        <f>D41</f>
        <v>0</v>
      </c>
      <c r="O41" s="2" t="s">
        <v>46</v>
      </c>
      <c r="P41" s="7" t="e">
        <f>M42-G43</f>
        <v>#VALUE!</v>
      </c>
      <c r="Q41" s="79"/>
      <c r="R41" s="2" t="s">
        <v>51</v>
      </c>
      <c r="S41" s="7" t="e">
        <f>SUM(S38:S40)</f>
        <v>#VALUE!</v>
      </c>
      <c r="Y41" s="68"/>
    </row>
    <row r="42" spans="2:25" ht="15.75" thickBot="1" x14ac:dyDescent="0.25">
      <c r="B42" s="209"/>
      <c r="C42" s="210"/>
      <c r="D42" s="211"/>
      <c r="E42" s="209"/>
      <c r="F42" s="8"/>
      <c r="G42" s="8"/>
      <c r="I42" s="99" t="s">
        <v>52</v>
      </c>
      <c r="J42" s="101">
        <f>J39-J40</f>
        <v>0</v>
      </c>
      <c r="L42" s="2" t="s">
        <v>51</v>
      </c>
      <c r="M42" s="7" t="e">
        <f>SUM(M39:M41)</f>
        <v>#VALUE!</v>
      </c>
      <c r="O42" s="2" t="s">
        <v>49</v>
      </c>
      <c r="P42" s="38" t="e">
        <f>P41/M42</f>
        <v>#VALUE!</v>
      </c>
      <c r="Q42" s="79"/>
    </row>
    <row r="43" spans="2:25" ht="15.75" thickTop="1" x14ac:dyDescent="0.2">
      <c r="B43" s="203"/>
      <c r="C43" s="204" t="s">
        <v>53</v>
      </c>
      <c r="D43" s="207">
        <f>D39+D40+D41</f>
        <v>0</v>
      </c>
      <c r="E43" s="203"/>
      <c r="G43" s="7">
        <f>SUM(G39:G42)</f>
        <v>0</v>
      </c>
      <c r="I43" s="99" t="s">
        <v>54</v>
      </c>
      <c r="J43" s="102" t="e">
        <f>J42/J39</f>
        <v>#DIV/0!</v>
      </c>
      <c r="Q43" s="79"/>
      <c r="S43" s="7"/>
    </row>
    <row r="44" spans="2:25" ht="15" x14ac:dyDescent="0.2">
      <c r="B44" s="203"/>
      <c r="C44" s="204" t="s">
        <v>55</v>
      </c>
      <c r="D44" s="207">
        <f>D43*0.16</f>
        <v>0</v>
      </c>
      <c r="E44" s="203"/>
      <c r="G44" s="7">
        <f>G43*0.16</f>
        <v>0</v>
      </c>
      <c r="I44" s="99"/>
      <c r="J44" s="99"/>
      <c r="S44" s="80"/>
    </row>
    <row r="45" spans="2:25" ht="15" x14ac:dyDescent="0.2">
      <c r="B45" s="203"/>
      <c r="C45" s="204" t="s">
        <v>56</v>
      </c>
      <c r="D45" s="207">
        <f>D43+D44</f>
        <v>0</v>
      </c>
      <c r="E45" s="203"/>
      <c r="G45" s="7">
        <f>G43+G44</f>
        <v>0</v>
      </c>
    </row>
    <row r="46" spans="2:25" ht="15" x14ac:dyDescent="0.2">
      <c r="B46" s="203"/>
      <c r="C46" s="204"/>
      <c r="D46" s="203"/>
      <c r="E46" s="203"/>
      <c r="M46" s="7"/>
    </row>
    <row r="47" spans="2:25" ht="15" x14ac:dyDescent="0.2">
      <c r="B47" s="214"/>
      <c r="C47" s="214"/>
      <c r="D47" s="214"/>
      <c r="E47" s="214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</row>
    <row r="48" spans="2:25" ht="15" x14ac:dyDescent="0.2">
      <c r="B48" s="203"/>
      <c r="C48" s="204"/>
      <c r="D48" s="203"/>
      <c r="E48" s="203"/>
    </row>
    <row r="49" spans="2:5" ht="15" x14ac:dyDescent="0.2">
      <c r="B49" s="203"/>
      <c r="C49" s="204"/>
      <c r="D49" s="203"/>
      <c r="E49" s="203"/>
    </row>
    <row r="50" spans="2:5" x14ac:dyDescent="0.2">
      <c r="C50" s="24" t="s">
        <v>57</v>
      </c>
    </row>
  </sheetData>
  <mergeCells count="19">
    <mergeCell ref="K27:M27"/>
    <mergeCell ref="I15:J15"/>
    <mergeCell ref="I16:J17"/>
    <mergeCell ref="L37:P37"/>
    <mergeCell ref="S37:V37"/>
    <mergeCell ref="B47:E47"/>
    <mergeCell ref="I37:J37"/>
    <mergeCell ref="B2:E2"/>
    <mergeCell ref="B5:C5"/>
    <mergeCell ref="O27:Q27"/>
    <mergeCell ref="G15:H17"/>
    <mergeCell ref="B19:C19"/>
    <mergeCell ref="D19:F19"/>
    <mergeCell ref="G19:J19"/>
    <mergeCell ref="K19:M19"/>
    <mergeCell ref="N19:S19"/>
    <mergeCell ref="F15:F17"/>
    <mergeCell ref="B27:C27"/>
    <mergeCell ref="G27:J27"/>
  </mergeCells>
  <phoneticPr fontId="10" type="noConversion"/>
  <pageMargins left="0.70866141732283472" right="0.70866141732283472" top="0.74803149606299213" bottom="0.74803149606299213" header="0.31496062992125984" footer="0.31496062992125984"/>
  <pageSetup scale="65" orientation="portrait" horizontalDpi="360" verticalDpi="360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7D8B0-C4A4-417A-BC84-964EFF952D24}">
  <sheetPr>
    <pageSetUpPr fitToPage="1"/>
  </sheetPr>
  <dimension ref="B1:U30"/>
  <sheetViews>
    <sheetView topLeftCell="A13" workbookViewId="0">
      <selection activeCell="E19" sqref="E19"/>
    </sheetView>
  </sheetViews>
  <sheetFormatPr baseColWidth="10" defaultColWidth="11.42578125" defaultRowHeight="15" x14ac:dyDescent="0.25"/>
  <cols>
    <col min="1" max="1" width="6.140625" customWidth="1"/>
    <col min="2" max="2" width="4.140625" bestFit="1" customWidth="1"/>
    <col min="3" max="3" width="7.85546875" customWidth="1"/>
    <col min="4" max="4" width="44.140625" customWidth="1"/>
    <col min="5" max="5" width="9.5703125" customWidth="1"/>
    <col min="6" max="6" width="10" customWidth="1"/>
    <col min="7" max="7" width="10.140625" customWidth="1"/>
    <col min="8" max="8" width="10" customWidth="1"/>
    <col min="9" max="9" width="10.42578125" customWidth="1"/>
    <col min="10" max="10" width="4.140625" bestFit="1" customWidth="1"/>
    <col min="11" max="11" width="8.140625" bestFit="1" customWidth="1"/>
    <col min="12" max="12" width="43.5703125" customWidth="1"/>
    <col min="13" max="13" width="9.85546875" customWidth="1"/>
    <col min="14" max="14" width="10" customWidth="1"/>
    <col min="15" max="15" width="9.42578125" customWidth="1"/>
    <col min="16" max="16" width="9.5703125" customWidth="1"/>
    <col min="17" max="17" width="10.42578125" customWidth="1"/>
    <col min="18" max="18" width="4.140625" bestFit="1" customWidth="1"/>
    <col min="19" max="19" width="5.42578125" bestFit="1" customWidth="1"/>
    <col min="20" max="20" width="49.140625" customWidth="1"/>
    <col min="21" max="21" width="5.85546875" bestFit="1" customWidth="1"/>
  </cols>
  <sheetData>
    <row r="1" spans="2:21" ht="15.75" x14ac:dyDescent="0.25">
      <c r="C1" s="241" t="s">
        <v>0</v>
      </c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"/>
      <c r="P1" s="2"/>
      <c r="Q1" s="2"/>
      <c r="R1" s="2"/>
      <c r="S1" s="2"/>
      <c r="T1" s="2"/>
    </row>
    <row r="2" spans="2:21" x14ac:dyDescent="0.25">
      <c r="C2" s="29"/>
      <c r="D2" s="23"/>
      <c r="E2" s="23"/>
      <c r="F2" s="23"/>
      <c r="G2" s="23"/>
      <c r="H2" s="23"/>
      <c r="I2" s="23"/>
      <c r="K2" s="23"/>
      <c r="L2" s="29"/>
      <c r="M2" s="29"/>
      <c r="N2" s="29"/>
      <c r="O2" s="2"/>
      <c r="P2" s="2"/>
      <c r="Q2" s="2"/>
      <c r="S2" s="2"/>
      <c r="T2" s="2"/>
      <c r="U2" s="29"/>
    </row>
    <row r="3" spans="2:21" x14ac:dyDescent="0.25">
      <c r="C3" s="5"/>
      <c r="D3" s="25"/>
      <c r="E3" s="25"/>
      <c r="F3" s="25"/>
      <c r="G3" s="25"/>
      <c r="H3" s="25"/>
      <c r="I3" s="25"/>
      <c r="K3" s="25"/>
      <c r="L3" s="1"/>
      <c r="M3" s="1"/>
      <c r="N3" s="1"/>
      <c r="O3" s="2"/>
      <c r="P3" s="2"/>
      <c r="Q3" s="2"/>
      <c r="S3" s="2"/>
      <c r="T3" s="2"/>
      <c r="U3" s="1"/>
    </row>
    <row r="4" spans="2:21" ht="26.25" x14ac:dyDescent="0.25">
      <c r="C4" s="218"/>
      <c r="D4" s="218"/>
      <c r="E4" s="91"/>
      <c r="F4" s="91"/>
      <c r="G4" s="91"/>
      <c r="H4" s="242" t="s">
        <v>58</v>
      </c>
      <c r="I4" s="242"/>
      <c r="J4" s="242"/>
      <c r="K4" s="242"/>
      <c r="L4" s="242"/>
      <c r="M4" s="1"/>
      <c r="N4" s="1"/>
      <c r="O4" s="2"/>
      <c r="P4" s="2"/>
      <c r="Q4" s="2"/>
      <c r="S4" s="2"/>
      <c r="T4" s="2"/>
      <c r="U4" s="1"/>
    </row>
    <row r="5" spans="2:21" ht="11.25" customHeight="1" x14ac:dyDescent="0.25">
      <c r="C5" s="12"/>
      <c r="D5" s="25"/>
      <c r="E5" s="25"/>
      <c r="F5" s="25"/>
      <c r="G5" s="25"/>
      <c r="H5" s="25"/>
      <c r="I5" s="25"/>
      <c r="K5" s="25"/>
      <c r="L5" s="1"/>
      <c r="M5" s="1"/>
      <c r="N5" s="1"/>
      <c r="O5" s="2"/>
      <c r="P5" s="2"/>
      <c r="Q5" s="2"/>
      <c r="S5" s="2"/>
      <c r="T5" s="2"/>
      <c r="U5" s="1"/>
    </row>
    <row r="6" spans="2:21" ht="15" customHeight="1" x14ac:dyDescent="0.25">
      <c r="C6" s="103" t="s">
        <v>59</v>
      </c>
      <c r="D6" s="104"/>
      <c r="E6" s="25"/>
      <c r="F6" s="25"/>
      <c r="G6" s="25"/>
      <c r="H6" s="25"/>
      <c r="I6" s="25"/>
      <c r="J6" s="105" t="s">
        <v>60</v>
      </c>
      <c r="K6" s="105"/>
      <c r="L6" s="106"/>
      <c r="M6" s="107"/>
      <c r="N6" s="1"/>
      <c r="O6" s="2"/>
      <c r="P6" s="2"/>
      <c r="Q6" s="2"/>
      <c r="S6" s="2"/>
      <c r="T6" s="2"/>
      <c r="U6" s="107"/>
    </row>
    <row r="7" spans="2:21" ht="6.75" customHeight="1" x14ac:dyDescent="0.25">
      <c r="C7" s="108"/>
      <c r="D7" s="109"/>
      <c r="E7" s="25"/>
      <c r="F7" s="25"/>
      <c r="G7" s="25"/>
      <c r="H7" s="25"/>
      <c r="I7" s="25"/>
      <c r="J7" s="110"/>
      <c r="K7" s="110"/>
      <c r="L7" s="111"/>
      <c r="M7" s="1"/>
      <c r="N7" s="14"/>
      <c r="O7" s="2"/>
      <c r="P7" s="2"/>
      <c r="Q7" s="2"/>
      <c r="S7" s="2"/>
      <c r="T7" s="2"/>
      <c r="U7" s="1"/>
    </row>
    <row r="8" spans="2:21" ht="15.75" x14ac:dyDescent="0.25">
      <c r="C8" s="103" t="s">
        <v>61</v>
      </c>
      <c r="D8" s="112"/>
      <c r="E8" s="113"/>
      <c r="F8" s="113"/>
      <c r="G8" s="113"/>
      <c r="H8" s="113"/>
      <c r="I8" s="113"/>
      <c r="J8" s="114" t="s">
        <v>62</v>
      </c>
      <c r="K8" s="114"/>
      <c r="L8" s="106"/>
      <c r="M8" s="16"/>
      <c r="N8" s="17"/>
      <c r="O8" s="2"/>
      <c r="P8" s="2"/>
      <c r="Q8" s="2"/>
      <c r="S8" s="2"/>
      <c r="T8" s="2"/>
      <c r="U8" s="16"/>
    </row>
    <row r="9" spans="2:21" ht="7.5" customHeight="1" x14ac:dyDescent="0.25">
      <c r="C9" s="108"/>
      <c r="D9" s="112"/>
      <c r="E9" s="113"/>
      <c r="F9" s="113"/>
      <c r="G9" s="113"/>
      <c r="H9" s="113"/>
      <c r="I9" s="113"/>
      <c r="J9" s="115"/>
      <c r="K9" s="115"/>
      <c r="L9" s="116"/>
      <c r="M9" s="16"/>
      <c r="N9" s="17"/>
      <c r="O9" s="2"/>
      <c r="P9" s="2"/>
      <c r="Q9" s="2"/>
      <c r="S9" s="2"/>
      <c r="T9" s="2"/>
      <c r="U9" s="16"/>
    </row>
    <row r="10" spans="2:21" x14ac:dyDescent="0.25">
      <c r="C10" s="56" t="s">
        <v>6</v>
      </c>
      <c r="D10" s="22"/>
      <c r="E10" s="117"/>
      <c r="F10" s="117"/>
      <c r="G10" s="118" t="s">
        <v>63</v>
      </c>
      <c r="H10" s="119"/>
      <c r="I10" s="117"/>
      <c r="K10" s="56" t="s">
        <v>7</v>
      </c>
      <c r="L10" s="22"/>
      <c r="M10" s="117"/>
      <c r="N10" s="117"/>
      <c r="O10" s="120"/>
      <c r="P10" s="120"/>
      <c r="Q10" s="120"/>
      <c r="S10" s="2"/>
      <c r="T10" s="2"/>
      <c r="U10" s="117"/>
    </row>
    <row r="11" spans="2:21" x14ac:dyDescent="0.25">
      <c r="C11" s="56" t="s">
        <v>64</v>
      </c>
      <c r="D11" s="87"/>
      <c r="E11" s="121"/>
      <c r="F11" s="121"/>
      <c r="G11" s="122" t="s">
        <v>65</v>
      </c>
      <c r="H11" s="123"/>
      <c r="I11" s="121"/>
      <c r="K11" s="124" t="s">
        <v>9</v>
      </c>
      <c r="L11" s="22"/>
      <c r="M11" s="125"/>
      <c r="N11" s="117"/>
      <c r="O11" s="120"/>
      <c r="P11" s="120"/>
      <c r="Q11" s="120"/>
      <c r="S11" s="2"/>
      <c r="T11" s="2"/>
      <c r="U11" s="125"/>
    </row>
    <row r="12" spans="2:21" x14ac:dyDescent="0.25">
      <c r="C12" s="56" t="s">
        <v>10</v>
      </c>
      <c r="D12" s="22"/>
      <c r="E12" s="117"/>
      <c r="F12" s="117"/>
      <c r="G12" s="118" t="s">
        <v>66</v>
      </c>
      <c r="H12" s="119"/>
      <c r="I12" s="117"/>
      <c r="K12" s="56" t="s">
        <v>11</v>
      </c>
      <c r="L12" s="22"/>
      <c r="M12" s="117"/>
      <c r="N12" s="117"/>
      <c r="O12" s="120"/>
      <c r="P12" s="120"/>
      <c r="Q12" s="120"/>
      <c r="S12" s="2"/>
      <c r="T12" s="2"/>
      <c r="U12" s="117"/>
    </row>
    <row r="13" spans="2:21" ht="6" customHeight="1" thickBot="1" x14ac:dyDescent="0.3">
      <c r="C13" s="126"/>
      <c r="D13" s="30"/>
      <c r="E13" s="30"/>
      <c r="F13" s="30"/>
      <c r="G13" s="30"/>
      <c r="H13" s="30"/>
      <c r="I13" s="30"/>
      <c r="K13" s="30"/>
      <c r="L13" s="126"/>
      <c r="M13" s="126"/>
      <c r="N13" s="30"/>
      <c r="O13" s="120"/>
      <c r="P13" s="120"/>
      <c r="Q13" s="120"/>
      <c r="S13" s="2"/>
      <c r="T13" s="2"/>
      <c r="U13" s="126"/>
    </row>
    <row r="14" spans="2:21" ht="22.5" x14ac:dyDescent="0.25">
      <c r="B14" s="127" t="s">
        <v>67</v>
      </c>
      <c r="C14" s="128" t="s">
        <v>68</v>
      </c>
      <c r="D14" s="129" t="s">
        <v>69</v>
      </c>
      <c r="E14" s="130" t="s">
        <v>70</v>
      </c>
      <c r="F14" s="130" t="s">
        <v>71</v>
      </c>
      <c r="G14" s="130" t="s">
        <v>72</v>
      </c>
      <c r="H14" s="130" t="s">
        <v>73</v>
      </c>
      <c r="I14" s="130" t="s">
        <v>74</v>
      </c>
      <c r="J14" s="128" t="s">
        <v>67</v>
      </c>
      <c r="K14" s="131" t="s">
        <v>68</v>
      </c>
      <c r="L14" s="129" t="s">
        <v>75</v>
      </c>
      <c r="M14" s="130" t="s">
        <v>70</v>
      </c>
      <c r="N14" s="130" t="s">
        <v>71</v>
      </c>
      <c r="O14" s="130" t="s">
        <v>72</v>
      </c>
      <c r="P14" s="132" t="s">
        <v>73</v>
      </c>
      <c r="Q14" s="130" t="s">
        <v>74</v>
      </c>
      <c r="R14" s="128" t="s">
        <v>67</v>
      </c>
      <c r="S14" s="128" t="s">
        <v>68</v>
      </c>
      <c r="T14" s="133" t="s">
        <v>76</v>
      </c>
      <c r="U14" s="134" t="s">
        <v>77</v>
      </c>
    </row>
    <row r="15" spans="2:21" ht="15" customHeight="1" x14ac:dyDescent="0.25">
      <c r="B15" s="135"/>
      <c r="C15" s="136"/>
      <c r="D15" s="137"/>
      <c r="E15" s="138"/>
      <c r="F15" s="138"/>
      <c r="G15" s="138"/>
      <c r="H15" s="138"/>
      <c r="I15" s="138"/>
      <c r="J15" s="135"/>
      <c r="K15" s="139"/>
      <c r="L15" s="137"/>
      <c r="M15" s="140"/>
      <c r="N15" s="141"/>
      <c r="O15" s="142"/>
      <c r="P15" s="143"/>
      <c r="Q15" s="138"/>
      <c r="R15" s="135"/>
      <c r="S15" s="144"/>
      <c r="T15" s="141"/>
      <c r="U15" s="145"/>
    </row>
    <row r="16" spans="2:21" ht="15" customHeight="1" x14ac:dyDescent="0.25">
      <c r="B16" s="135"/>
      <c r="C16" s="136"/>
      <c r="D16" s="137"/>
      <c r="E16" s="146"/>
      <c r="F16" s="146"/>
      <c r="G16" s="146"/>
      <c r="H16" s="146"/>
      <c r="I16" s="146"/>
      <c r="J16" s="135"/>
      <c r="K16" s="139"/>
      <c r="L16" s="137"/>
      <c r="M16" s="139"/>
      <c r="N16" s="137"/>
      <c r="O16" s="147"/>
      <c r="P16" s="143"/>
      <c r="Q16" s="146"/>
      <c r="R16" s="135"/>
      <c r="S16" s="148"/>
      <c r="T16" s="137"/>
      <c r="U16" s="149"/>
    </row>
    <row r="17" spans="2:21" ht="15" customHeight="1" x14ac:dyDescent="0.25">
      <c r="B17" s="135"/>
      <c r="C17" s="150"/>
      <c r="D17" s="151"/>
      <c r="E17" s="152"/>
      <c r="F17" s="152"/>
      <c r="G17" s="152"/>
      <c r="H17" s="152"/>
      <c r="I17" s="152"/>
      <c r="J17" s="135"/>
      <c r="K17" s="139"/>
      <c r="L17" s="137"/>
      <c r="M17" s="140"/>
      <c r="N17" s="141"/>
      <c r="O17" s="142"/>
      <c r="P17" s="143"/>
      <c r="Q17" s="152"/>
      <c r="R17" s="135"/>
      <c r="S17" s="144"/>
      <c r="T17" s="141"/>
      <c r="U17" s="145"/>
    </row>
    <row r="18" spans="2:21" ht="15" customHeight="1" x14ac:dyDescent="0.25">
      <c r="B18" s="135"/>
      <c r="C18" s="153"/>
      <c r="D18" s="154"/>
      <c r="E18" s="152"/>
      <c r="F18" s="152"/>
      <c r="G18" s="152"/>
      <c r="H18" s="152"/>
      <c r="I18" s="152"/>
      <c r="J18" s="135"/>
      <c r="K18" s="139"/>
      <c r="L18" s="137"/>
      <c r="M18" s="139"/>
      <c r="N18" s="137"/>
      <c r="O18" s="147"/>
      <c r="P18" s="143"/>
      <c r="Q18" s="152"/>
      <c r="R18" s="135"/>
      <c r="S18" s="148"/>
      <c r="T18" s="137"/>
      <c r="U18" s="149"/>
    </row>
    <row r="19" spans="2:21" ht="15" customHeight="1" x14ac:dyDescent="0.25">
      <c r="B19" s="135"/>
      <c r="C19" s="136"/>
      <c r="D19" s="155"/>
      <c r="E19" s="152"/>
      <c r="F19" s="152"/>
      <c r="G19" s="152"/>
      <c r="H19" s="152"/>
      <c r="I19" s="152"/>
      <c r="J19" s="135"/>
      <c r="K19" s="139"/>
      <c r="L19" s="137"/>
      <c r="M19" s="140"/>
      <c r="N19" s="141"/>
      <c r="O19" s="142"/>
      <c r="P19" s="143"/>
      <c r="Q19" s="152"/>
      <c r="R19" s="135"/>
      <c r="S19" s="156"/>
      <c r="T19" s="157"/>
      <c r="U19" s="145"/>
    </row>
    <row r="20" spans="2:21" ht="15" customHeight="1" x14ac:dyDescent="0.25">
      <c r="B20" s="135"/>
      <c r="C20" s="153"/>
      <c r="D20" s="154"/>
      <c r="E20" s="152"/>
      <c r="F20" s="152"/>
      <c r="G20" s="152"/>
      <c r="H20" s="152"/>
      <c r="I20" s="152"/>
      <c r="J20" s="135"/>
      <c r="K20" s="139"/>
      <c r="L20" s="137"/>
      <c r="M20" s="139"/>
      <c r="N20" s="137"/>
      <c r="O20" s="147"/>
      <c r="P20" s="143"/>
      <c r="Q20" s="152"/>
      <c r="R20" s="135"/>
      <c r="S20" s="158"/>
      <c r="T20" s="159"/>
      <c r="U20" s="149"/>
    </row>
    <row r="21" spans="2:21" ht="15" customHeight="1" x14ac:dyDescent="0.25">
      <c r="B21" s="135"/>
      <c r="C21" s="136"/>
      <c r="D21" s="155"/>
      <c r="E21" s="152"/>
      <c r="F21" s="152"/>
      <c r="G21" s="152"/>
      <c r="H21" s="152"/>
      <c r="I21" s="152"/>
      <c r="J21" s="135"/>
      <c r="K21" s="139"/>
      <c r="L21" s="137"/>
      <c r="M21" s="160"/>
      <c r="N21" s="161"/>
      <c r="O21" s="142"/>
      <c r="P21" s="143"/>
      <c r="Q21" s="152"/>
      <c r="R21" s="135"/>
      <c r="S21" s="156"/>
      <c r="T21" s="157"/>
      <c r="U21" s="162"/>
    </row>
    <row r="22" spans="2:21" ht="15" customHeight="1" x14ac:dyDescent="0.25">
      <c r="B22" s="135"/>
      <c r="C22" s="153"/>
      <c r="D22" s="154"/>
      <c r="E22" s="152"/>
      <c r="F22" s="152"/>
      <c r="G22" s="152"/>
      <c r="H22" s="152"/>
      <c r="I22" s="152"/>
      <c r="J22" s="135"/>
      <c r="K22" s="139"/>
      <c r="L22" s="137"/>
      <c r="M22" s="160"/>
      <c r="N22" s="160"/>
      <c r="O22" s="152"/>
      <c r="P22" s="143"/>
      <c r="Q22" s="152"/>
      <c r="R22" s="135"/>
      <c r="S22" s="158"/>
      <c r="T22" s="159"/>
      <c r="U22" s="162"/>
    </row>
    <row r="23" spans="2:21" ht="15" customHeight="1" x14ac:dyDescent="0.25">
      <c r="B23" s="135"/>
      <c r="C23" s="150"/>
      <c r="D23" s="151"/>
      <c r="E23" s="152"/>
      <c r="F23" s="152"/>
      <c r="G23" s="152"/>
      <c r="H23" s="152"/>
      <c r="I23" s="152"/>
      <c r="J23" s="135"/>
      <c r="K23" s="139"/>
      <c r="L23" s="137"/>
      <c r="M23" s="160"/>
      <c r="N23" s="160"/>
      <c r="O23" s="152"/>
      <c r="P23" s="143"/>
      <c r="Q23" s="152"/>
      <c r="R23" s="135"/>
      <c r="S23" s="156"/>
      <c r="T23" s="157"/>
      <c r="U23" s="162"/>
    </row>
    <row r="24" spans="2:21" ht="15" customHeight="1" x14ac:dyDescent="0.25">
      <c r="B24" s="135"/>
      <c r="C24" s="153"/>
      <c r="D24" s="154"/>
      <c r="E24" s="152"/>
      <c r="F24" s="152"/>
      <c r="G24" s="152"/>
      <c r="H24" s="152"/>
      <c r="I24" s="152"/>
      <c r="J24" s="135"/>
      <c r="K24" s="139"/>
      <c r="L24" s="137"/>
      <c r="M24" s="160"/>
      <c r="N24" s="160"/>
      <c r="O24" s="152"/>
      <c r="P24" s="143"/>
      <c r="Q24" s="152"/>
      <c r="R24" s="135"/>
      <c r="S24" s="158"/>
      <c r="T24" s="159"/>
      <c r="U24" s="162"/>
    </row>
    <row r="25" spans="2:21" ht="15" customHeight="1" x14ac:dyDescent="0.25">
      <c r="B25" s="135"/>
      <c r="C25" s="150"/>
      <c r="D25" s="151"/>
      <c r="E25" s="152"/>
      <c r="F25" s="152"/>
      <c r="G25" s="152"/>
      <c r="H25" s="152"/>
      <c r="I25" s="152"/>
      <c r="J25" s="135"/>
      <c r="K25" s="139"/>
      <c r="L25" s="137"/>
      <c r="M25" s="160"/>
      <c r="N25" s="160"/>
      <c r="O25" s="152"/>
      <c r="P25" s="143"/>
      <c r="Q25" s="152"/>
      <c r="R25" s="135"/>
      <c r="S25" s="156"/>
      <c r="T25" s="157"/>
      <c r="U25" s="162"/>
    </row>
    <row r="26" spans="2:21" ht="15" customHeight="1" x14ac:dyDescent="0.25">
      <c r="B26" s="135"/>
      <c r="C26" s="153"/>
      <c r="D26" s="154"/>
      <c r="E26" s="152"/>
      <c r="F26" s="152"/>
      <c r="G26" s="152"/>
      <c r="H26" s="152"/>
      <c r="I26" s="152"/>
      <c r="J26" s="135"/>
      <c r="K26" s="139"/>
      <c r="L26" s="137"/>
      <c r="M26" s="160"/>
      <c r="N26" s="160"/>
      <c r="O26" s="152"/>
      <c r="P26" s="143"/>
      <c r="Q26" s="152"/>
      <c r="R26" s="135"/>
      <c r="S26" s="158"/>
      <c r="T26" s="159"/>
      <c r="U26" s="162"/>
    </row>
    <row r="27" spans="2:21" x14ac:dyDescent="0.25">
      <c r="B27" s="135"/>
      <c r="C27" s="163"/>
      <c r="D27" s="164"/>
      <c r="E27" s="164"/>
      <c r="F27" s="164"/>
      <c r="G27" s="164"/>
      <c r="H27" s="164"/>
      <c r="I27" s="164"/>
      <c r="J27" s="135"/>
      <c r="K27" s="164"/>
      <c r="L27" s="163"/>
      <c r="M27" s="165"/>
      <c r="N27" s="165"/>
      <c r="O27" s="163"/>
      <c r="P27" s="165"/>
      <c r="Q27" s="166"/>
      <c r="R27" s="135"/>
      <c r="S27" s="167"/>
      <c r="T27" s="168"/>
      <c r="U27" s="166"/>
    </row>
    <row r="28" spans="2:21" x14ac:dyDescent="0.25">
      <c r="B28" s="135"/>
      <c r="C28" s="163"/>
      <c r="D28" s="164"/>
      <c r="E28" s="164"/>
      <c r="F28" s="164"/>
      <c r="G28" s="164"/>
      <c r="H28" s="164"/>
      <c r="I28" s="164"/>
      <c r="J28" s="135"/>
      <c r="K28" s="164"/>
      <c r="L28" s="163"/>
      <c r="M28" s="165"/>
      <c r="N28" s="165"/>
      <c r="O28" s="163"/>
      <c r="P28" s="165"/>
      <c r="Q28" s="166"/>
      <c r="R28" s="135"/>
      <c r="S28" s="167"/>
      <c r="T28" s="168"/>
      <c r="U28" s="166"/>
    </row>
    <row r="29" spans="2:21" x14ac:dyDescent="0.25">
      <c r="B29" s="135"/>
      <c r="C29" s="163"/>
      <c r="D29" s="164"/>
      <c r="E29" s="164"/>
      <c r="F29" s="164"/>
      <c r="G29" s="164"/>
      <c r="H29" s="164"/>
      <c r="I29" s="164"/>
      <c r="J29" s="135"/>
      <c r="K29" s="164"/>
      <c r="L29" s="163"/>
      <c r="M29" s="165"/>
      <c r="N29" s="165"/>
      <c r="O29" s="163"/>
      <c r="P29" s="165"/>
      <c r="Q29" s="166"/>
      <c r="R29" s="135"/>
      <c r="S29" s="167"/>
      <c r="T29" s="168"/>
      <c r="U29" s="166"/>
    </row>
    <row r="30" spans="2:21" ht="15.75" thickBot="1" x14ac:dyDescent="0.3">
      <c r="B30" s="169"/>
      <c r="C30" s="170"/>
      <c r="D30" s="171"/>
      <c r="E30" s="171"/>
      <c r="F30" s="171"/>
      <c r="G30" s="171"/>
      <c r="H30" s="171"/>
      <c r="I30" s="171"/>
      <c r="J30" s="169"/>
      <c r="K30" s="171"/>
      <c r="L30" s="170"/>
      <c r="M30" s="172"/>
      <c r="N30" s="172"/>
      <c r="O30" s="170"/>
      <c r="P30" s="172"/>
      <c r="Q30" s="173"/>
      <c r="R30" s="169"/>
      <c r="S30" s="174"/>
      <c r="T30" s="175"/>
      <c r="U30" s="173"/>
    </row>
  </sheetData>
  <mergeCells count="3">
    <mergeCell ref="C1:N1"/>
    <mergeCell ref="C4:D4"/>
    <mergeCell ref="H4:L4"/>
  </mergeCells>
  <pageMargins left="0.23622047244094491" right="1.0236220472440944" top="0.74803149606299213" bottom="0.74803149606299213" header="0.31496062992125984" footer="0.31496062992125984"/>
  <pageSetup paperSize="9" scale="47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COTIZACION</vt:lpstr>
      <vt:lpstr>PLAN DE TRABAJO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Alatriste</dc:creator>
  <cp:keywords/>
  <dc:description/>
  <cp:lastModifiedBy>Usuario</cp:lastModifiedBy>
  <cp:revision/>
  <dcterms:created xsi:type="dcterms:W3CDTF">2021-09-28T21:35:11Z</dcterms:created>
  <dcterms:modified xsi:type="dcterms:W3CDTF">2025-02-07T23:58:15Z</dcterms:modified>
  <cp:category/>
  <cp:contentStatus/>
</cp:coreProperties>
</file>